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grego\Repos\Vendor\Output\Space\"/>
    </mc:Choice>
  </mc:AlternateContent>
  <xr:revisionPtr revIDLastSave="0" documentId="13_ncr:1_{4CBD02B2-15D9-4723-A44E-E0A3B5EF052B}" xr6:coauthVersionLast="47" xr6:coauthVersionMax="47" xr10:uidLastSave="{00000000-0000-0000-0000-000000000000}"/>
  <bookViews>
    <workbookView xWindow="-108" yWindow="-108" windowWidth="23256" windowHeight="13896" activeTab="7" xr2:uid="{00000000-000D-0000-FFFF-FFFF00000000}"/>
  </bookViews>
  <sheets>
    <sheet name="Vend" sheetId="6" r:id="rId1"/>
    <sheet name="VendPSC" sheetId="1" r:id="rId2"/>
    <sheet name="VendArea" sheetId="2" r:id="rId3"/>
    <sheet name="VendProj" sheetId="3" r:id="rId4"/>
    <sheet name="VendCAU" sheetId="4" r:id="rId5"/>
    <sheet name="VendCust" sheetId="5" r:id="rId6"/>
    <sheet name="VendComp" sheetId="7" r:id="rId7"/>
    <sheet name="VendPric" sheetId="8" r:id="rId8"/>
    <sheet name="VendVeh" sheetId="9" r:id="rId9"/>
    <sheet name="VendComm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40" i="10" l="1"/>
  <c r="I40" i="10" s="1"/>
  <c r="AD40" i="10"/>
  <c r="AC40" i="10"/>
  <c r="AB40" i="10"/>
  <c r="AA40" i="10"/>
  <c r="Z40" i="10"/>
  <c r="Y40" i="10"/>
  <c r="X40" i="10"/>
  <c r="W40" i="10"/>
  <c r="V40" i="10"/>
  <c r="U40" i="10"/>
  <c r="T40" i="10"/>
  <c r="S40" i="10"/>
  <c r="R40" i="10"/>
  <c r="Q40" i="10"/>
  <c r="P40" i="10"/>
  <c r="O40" i="10"/>
  <c r="F40" i="10"/>
  <c r="E40" i="10"/>
  <c r="D40" i="10"/>
  <c r="C40" i="10"/>
  <c r="B40" i="10"/>
  <c r="A40" i="10"/>
  <c r="K39" i="10"/>
  <c r="J39" i="10"/>
  <c r="I39" i="10"/>
  <c r="H39" i="10"/>
  <c r="G39" i="10"/>
  <c r="F39" i="10"/>
  <c r="E39" i="10"/>
  <c r="D39" i="10"/>
  <c r="C39" i="10"/>
  <c r="B39" i="10"/>
  <c r="A39" i="10"/>
  <c r="K38" i="10"/>
  <c r="J38" i="10"/>
  <c r="I38" i="10"/>
  <c r="H38" i="10"/>
  <c r="G38" i="10"/>
  <c r="F38" i="10"/>
  <c r="E38" i="10"/>
  <c r="D38" i="10"/>
  <c r="C38" i="10"/>
  <c r="B38" i="10"/>
  <c r="A38" i="10"/>
  <c r="K37" i="10"/>
  <c r="J37" i="10"/>
  <c r="I37" i="10"/>
  <c r="H37" i="10"/>
  <c r="G37" i="10"/>
  <c r="F37" i="10"/>
  <c r="E37" i="10"/>
  <c r="D37" i="10"/>
  <c r="C37" i="10"/>
  <c r="B37" i="10"/>
  <c r="A37" i="10"/>
  <c r="K36" i="10"/>
  <c r="J36" i="10"/>
  <c r="I36" i="10"/>
  <c r="H36" i="10"/>
  <c r="G36" i="10"/>
  <c r="F36" i="10"/>
  <c r="E36" i="10"/>
  <c r="D36" i="10"/>
  <c r="C36" i="10"/>
  <c r="B36" i="10"/>
  <c r="A36" i="10"/>
  <c r="K35" i="10"/>
  <c r="J35" i="10"/>
  <c r="I35" i="10"/>
  <c r="H35" i="10"/>
  <c r="G35" i="10"/>
  <c r="F35" i="10"/>
  <c r="E35" i="10"/>
  <c r="D35" i="10"/>
  <c r="C35" i="10"/>
  <c r="B35" i="10"/>
  <c r="A35" i="10"/>
  <c r="K34" i="10"/>
  <c r="J34" i="10"/>
  <c r="I34" i="10"/>
  <c r="H34" i="10"/>
  <c r="G34" i="10"/>
  <c r="F34" i="10"/>
  <c r="E34" i="10"/>
  <c r="D34" i="10"/>
  <c r="C34" i="10"/>
  <c r="B34" i="10"/>
  <c r="A34" i="10"/>
  <c r="K33" i="10"/>
  <c r="J33" i="10"/>
  <c r="I33" i="10"/>
  <c r="H33" i="10"/>
  <c r="G33" i="10"/>
  <c r="F33" i="10"/>
  <c r="E33" i="10"/>
  <c r="D33" i="10"/>
  <c r="C33" i="10"/>
  <c r="B33" i="10"/>
  <c r="A33" i="10"/>
  <c r="K32" i="10"/>
  <c r="J32" i="10"/>
  <c r="I32" i="10"/>
  <c r="H32" i="10"/>
  <c r="G32" i="10"/>
  <c r="F32" i="10"/>
  <c r="E32" i="10"/>
  <c r="D32" i="10"/>
  <c r="C32" i="10"/>
  <c r="B32" i="10"/>
  <c r="A32" i="10"/>
  <c r="K31" i="10"/>
  <c r="J31" i="10"/>
  <c r="I31" i="10"/>
  <c r="H31" i="10"/>
  <c r="G31" i="10"/>
  <c r="F31" i="10"/>
  <c r="E31" i="10"/>
  <c r="D31" i="10"/>
  <c r="C31" i="10"/>
  <c r="B31" i="10"/>
  <c r="A31" i="10"/>
  <c r="K30" i="10"/>
  <c r="J30" i="10"/>
  <c r="I30" i="10"/>
  <c r="H30" i="10"/>
  <c r="G30" i="10"/>
  <c r="F30" i="10"/>
  <c r="E30" i="10"/>
  <c r="D30" i="10"/>
  <c r="C30" i="10"/>
  <c r="B30" i="10"/>
  <c r="A30" i="10"/>
  <c r="K29" i="10"/>
  <c r="J29" i="10"/>
  <c r="I29" i="10"/>
  <c r="H29" i="10"/>
  <c r="G29" i="10"/>
  <c r="F29" i="10"/>
  <c r="E29" i="10"/>
  <c r="D29" i="10"/>
  <c r="C29" i="10"/>
  <c r="B29" i="10"/>
  <c r="A29" i="10"/>
  <c r="K28" i="10"/>
  <c r="J28" i="10"/>
  <c r="I28" i="10"/>
  <c r="H28" i="10"/>
  <c r="G28" i="10"/>
  <c r="F28" i="10"/>
  <c r="E28" i="10"/>
  <c r="D28" i="10"/>
  <c r="C28" i="10"/>
  <c r="B28" i="10"/>
  <c r="A28" i="10"/>
  <c r="K27" i="10"/>
  <c r="J27" i="10"/>
  <c r="I27" i="10"/>
  <c r="H27" i="10"/>
  <c r="G27" i="10"/>
  <c r="F27" i="10"/>
  <c r="E27" i="10"/>
  <c r="D27" i="10"/>
  <c r="C27" i="10"/>
  <c r="B27" i="10"/>
  <c r="A27" i="10"/>
  <c r="K26" i="10"/>
  <c r="J26" i="10"/>
  <c r="I26" i="10"/>
  <c r="H26" i="10"/>
  <c r="G26" i="10"/>
  <c r="F26" i="10"/>
  <c r="E26" i="10"/>
  <c r="D26" i="10"/>
  <c r="C26" i="10"/>
  <c r="B26" i="10"/>
  <c r="A26" i="10"/>
  <c r="K25" i="10"/>
  <c r="J25" i="10"/>
  <c r="I25" i="10"/>
  <c r="H25" i="10"/>
  <c r="G25" i="10"/>
  <c r="F25" i="10"/>
  <c r="E25" i="10"/>
  <c r="D25" i="10"/>
  <c r="C25" i="10"/>
  <c r="B25" i="10"/>
  <c r="A25" i="10"/>
  <c r="K24" i="10"/>
  <c r="J24" i="10"/>
  <c r="I24" i="10"/>
  <c r="H24" i="10"/>
  <c r="G24" i="10"/>
  <c r="F24" i="10"/>
  <c r="E24" i="10"/>
  <c r="D24" i="10"/>
  <c r="C24" i="10"/>
  <c r="B24" i="10"/>
  <c r="A24" i="10"/>
  <c r="K23" i="10"/>
  <c r="J23" i="10"/>
  <c r="I23" i="10"/>
  <c r="H23" i="10"/>
  <c r="G23" i="10"/>
  <c r="F23" i="10"/>
  <c r="E23" i="10"/>
  <c r="D23" i="10"/>
  <c r="C23" i="10"/>
  <c r="B23" i="10"/>
  <c r="A23" i="10"/>
  <c r="K22" i="10"/>
  <c r="K40" i="10" s="1"/>
  <c r="J22" i="10"/>
  <c r="J40" i="10" s="1"/>
  <c r="I22" i="10"/>
  <c r="H22" i="10"/>
  <c r="G22" i="10"/>
  <c r="F22" i="10"/>
  <c r="E22" i="10"/>
  <c r="D22" i="10"/>
  <c r="C22" i="10"/>
  <c r="B22" i="10"/>
  <c r="A22" i="10"/>
  <c r="AE19" i="10"/>
  <c r="AD19" i="10"/>
  <c r="AC19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10" i="10"/>
  <c r="A10" i="10"/>
  <c r="B9" i="10"/>
  <c r="A9" i="10"/>
  <c r="B8" i="10"/>
  <c r="A8" i="10"/>
  <c r="B7" i="10"/>
  <c r="A7" i="10"/>
  <c r="B6" i="10"/>
  <c r="A6" i="10"/>
  <c r="B5" i="10"/>
  <c r="A5" i="10"/>
  <c r="B4" i="10"/>
  <c r="A4" i="10"/>
  <c r="B3" i="10"/>
  <c r="A3" i="10"/>
  <c r="B2" i="10"/>
  <c r="A2" i="10"/>
  <c r="B1" i="10"/>
  <c r="A1" i="10"/>
  <c r="AE58" i="9"/>
  <c r="I58" i="9" s="1"/>
  <c r="AD58" i="9"/>
  <c r="D58" i="9" s="1"/>
  <c r="AC58" i="9"/>
  <c r="AB58" i="9"/>
  <c r="AA58" i="9"/>
  <c r="Z58" i="9"/>
  <c r="Y58" i="9"/>
  <c r="X58" i="9"/>
  <c r="W58" i="9"/>
  <c r="V58" i="9"/>
  <c r="U58" i="9"/>
  <c r="T58" i="9"/>
  <c r="S58" i="9"/>
  <c r="R58" i="9"/>
  <c r="Q58" i="9"/>
  <c r="P58" i="9"/>
  <c r="O58" i="9"/>
  <c r="F58" i="9"/>
  <c r="C58" i="9"/>
  <c r="B58" i="9"/>
  <c r="A58" i="9"/>
  <c r="K57" i="9"/>
  <c r="J57" i="9"/>
  <c r="I57" i="9"/>
  <c r="H57" i="9"/>
  <c r="G57" i="9"/>
  <c r="F57" i="9"/>
  <c r="E57" i="9"/>
  <c r="D57" i="9"/>
  <c r="C57" i="9"/>
  <c r="B57" i="9"/>
  <c r="A57" i="9"/>
  <c r="K56" i="9"/>
  <c r="J56" i="9"/>
  <c r="I56" i="9"/>
  <c r="H56" i="9"/>
  <c r="G56" i="9"/>
  <c r="F56" i="9"/>
  <c r="E56" i="9"/>
  <c r="D56" i="9"/>
  <c r="C56" i="9"/>
  <c r="B56" i="9"/>
  <c r="A56" i="9"/>
  <c r="K55" i="9"/>
  <c r="J55" i="9"/>
  <c r="I55" i="9"/>
  <c r="H55" i="9"/>
  <c r="G55" i="9"/>
  <c r="F55" i="9"/>
  <c r="E55" i="9"/>
  <c r="D55" i="9"/>
  <c r="C55" i="9"/>
  <c r="B55" i="9"/>
  <c r="A55" i="9"/>
  <c r="K54" i="9"/>
  <c r="J54" i="9"/>
  <c r="I54" i="9"/>
  <c r="H54" i="9"/>
  <c r="G54" i="9"/>
  <c r="F54" i="9"/>
  <c r="E54" i="9"/>
  <c r="D54" i="9"/>
  <c r="C54" i="9"/>
  <c r="B54" i="9"/>
  <c r="A54" i="9"/>
  <c r="K53" i="9"/>
  <c r="J53" i="9"/>
  <c r="I53" i="9"/>
  <c r="H53" i="9"/>
  <c r="G53" i="9"/>
  <c r="F53" i="9"/>
  <c r="E53" i="9"/>
  <c r="D53" i="9"/>
  <c r="C53" i="9"/>
  <c r="B53" i="9"/>
  <c r="A53" i="9"/>
  <c r="K52" i="9"/>
  <c r="J52" i="9"/>
  <c r="I52" i="9"/>
  <c r="H52" i="9"/>
  <c r="G52" i="9"/>
  <c r="F52" i="9"/>
  <c r="E52" i="9"/>
  <c r="D52" i="9"/>
  <c r="C52" i="9"/>
  <c r="B52" i="9"/>
  <c r="A52" i="9"/>
  <c r="K51" i="9"/>
  <c r="J51" i="9"/>
  <c r="I51" i="9"/>
  <c r="H51" i="9"/>
  <c r="G51" i="9"/>
  <c r="F51" i="9"/>
  <c r="E51" i="9"/>
  <c r="D51" i="9"/>
  <c r="C51" i="9"/>
  <c r="B51" i="9"/>
  <c r="A51" i="9"/>
  <c r="K50" i="9"/>
  <c r="J50" i="9"/>
  <c r="I50" i="9"/>
  <c r="H50" i="9"/>
  <c r="G50" i="9"/>
  <c r="F50" i="9"/>
  <c r="E50" i="9"/>
  <c r="D50" i="9"/>
  <c r="C50" i="9"/>
  <c r="B50" i="9"/>
  <c r="A50" i="9"/>
  <c r="K49" i="9"/>
  <c r="J49" i="9"/>
  <c r="I49" i="9"/>
  <c r="H49" i="9"/>
  <c r="G49" i="9"/>
  <c r="F49" i="9"/>
  <c r="E49" i="9"/>
  <c r="D49" i="9"/>
  <c r="C49" i="9"/>
  <c r="B49" i="9"/>
  <c r="A49" i="9"/>
  <c r="K48" i="9"/>
  <c r="J48" i="9"/>
  <c r="I48" i="9"/>
  <c r="H48" i="9"/>
  <c r="G48" i="9"/>
  <c r="F48" i="9"/>
  <c r="E48" i="9"/>
  <c r="D48" i="9"/>
  <c r="C48" i="9"/>
  <c r="B48" i="9"/>
  <c r="A48" i="9"/>
  <c r="K47" i="9"/>
  <c r="J47" i="9"/>
  <c r="I47" i="9"/>
  <c r="H47" i="9"/>
  <c r="G47" i="9"/>
  <c r="F47" i="9"/>
  <c r="E47" i="9"/>
  <c r="D47" i="9"/>
  <c r="C47" i="9"/>
  <c r="B47" i="9"/>
  <c r="A47" i="9"/>
  <c r="K46" i="9"/>
  <c r="J46" i="9"/>
  <c r="I46" i="9"/>
  <c r="H46" i="9"/>
  <c r="G46" i="9"/>
  <c r="F46" i="9"/>
  <c r="E46" i="9"/>
  <c r="D46" i="9"/>
  <c r="C46" i="9"/>
  <c r="B46" i="9"/>
  <c r="A46" i="9"/>
  <c r="K45" i="9"/>
  <c r="J45" i="9"/>
  <c r="I45" i="9"/>
  <c r="H45" i="9"/>
  <c r="G45" i="9"/>
  <c r="F45" i="9"/>
  <c r="E45" i="9"/>
  <c r="D45" i="9"/>
  <c r="C45" i="9"/>
  <c r="B45" i="9"/>
  <c r="A45" i="9"/>
  <c r="K44" i="9"/>
  <c r="J44" i="9"/>
  <c r="I44" i="9"/>
  <c r="H44" i="9"/>
  <c r="G44" i="9"/>
  <c r="F44" i="9"/>
  <c r="E44" i="9"/>
  <c r="D44" i="9"/>
  <c r="C44" i="9"/>
  <c r="B44" i="9"/>
  <c r="A44" i="9"/>
  <c r="K43" i="9"/>
  <c r="J43" i="9"/>
  <c r="I43" i="9"/>
  <c r="H43" i="9"/>
  <c r="G43" i="9"/>
  <c r="F43" i="9"/>
  <c r="E43" i="9"/>
  <c r="D43" i="9"/>
  <c r="C43" i="9"/>
  <c r="B43" i="9"/>
  <c r="A43" i="9"/>
  <c r="K42" i="9"/>
  <c r="J42" i="9"/>
  <c r="I42" i="9"/>
  <c r="H42" i="9"/>
  <c r="G42" i="9"/>
  <c r="F42" i="9"/>
  <c r="E42" i="9"/>
  <c r="D42" i="9"/>
  <c r="C42" i="9"/>
  <c r="B42" i="9"/>
  <c r="A42" i="9"/>
  <c r="K41" i="9"/>
  <c r="J41" i="9"/>
  <c r="I41" i="9"/>
  <c r="H41" i="9"/>
  <c r="G41" i="9"/>
  <c r="F41" i="9"/>
  <c r="E41" i="9"/>
  <c r="D41" i="9"/>
  <c r="C41" i="9"/>
  <c r="B41" i="9"/>
  <c r="A41" i="9"/>
  <c r="K40" i="9"/>
  <c r="J40" i="9"/>
  <c r="I40" i="9"/>
  <c r="H40" i="9"/>
  <c r="G40" i="9"/>
  <c r="F40" i="9"/>
  <c r="E40" i="9"/>
  <c r="D40" i="9"/>
  <c r="C40" i="9"/>
  <c r="B40" i="9"/>
  <c r="A40" i="9"/>
  <c r="K39" i="9"/>
  <c r="J39" i="9"/>
  <c r="I39" i="9"/>
  <c r="H39" i="9"/>
  <c r="G39" i="9"/>
  <c r="F39" i="9"/>
  <c r="E39" i="9"/>
  <c r="D39" i="9"/>
  <c r="C39" i="9"/>
  <c r="B39" i="9"/>
  <c r="A39" i="9"/>
  <c r="K38" i="9"/>
  <c r="J38" i="9"/>
  <c r="I38" i="9"/>
  <c r="H38" i="9"/>
  <c r="G38" i="9"/>
  <c r="F38" i="9"/>
  <c r="E38" i="9"/>
  <c r="D38" i="9"/>
  <c r="C38" i="9"/>
  <c r="B38" i="9"/>
  <c r="A38" i="9"/>
  <c r="K37" i="9"/>
  <c r="J37" i="9"/>
  <c r="I37" i="9"/>
  <c r="H37" i="9"/>
  <c r="G37" i="9"/>
  <c r="F37" i="9"/>
  <c r="E37" i="9"/>
  <c r="D37" i="9"/>
  <c r="C37" i="9"/>
  <c r="B37" i="9"/>
  <c r="A37" i="9"/>
  <c r="K36" i="9"/>
  <c r="J36" i="9"/>
  <c r="I36" i="9"/>
  <c r="H36" i="9"/>
  <c r="G36" i="9"/>
  <c r="F36" i="9"/>
  <c r="E36" i="9"/>
  <c r="D36" i="9"/>
  <c r="C36" i="9"/>
  <c r="B36" i="9"/>
  <c r="A36" i="9"/>
  <c r="K35" i="9"/>
  <c r="J35" i="9"/>
  <c r="I35" i="9"/>
  <c r="H35" i="9"/>
  <c r="G35" i="9"/>
  <c r="F35" i="9"/>
  <c r="E35" i="9"/>
  <c r="D35" i="9"/>
  <c r="C35" i="9"/>
  <c r="B35" i="9"/>
  <c r="A35" i="9"/>
  <c r="K34" i="9"/>
  <c r="J34" i="9"/>
  <c r="I34" i="9"/>
  <c r="H34" i="9"/>
  <c r="G34" i="9"/>
  <c r="F34" i="9"/>
  <c r="E34" i="9"/>
  <c r="D34" i="9"/>
  <c r="C34" i="9"/>
  <c r="B34" i="9"/>
  <c r="A34" i="9"/>
  <c r="K33" i="9"/>
  <c r="J33" i="9"/>
  <c r="I33" i="9"/>
  <c r="H33" i="9"/>
  <c r="G33" i="9"/>
  <c r="F33" i="9"/>
  <c r="E33" i="9"/>
  <c r="D33" i="9"/>
  <c r="C33" i="9"/>
  <c r="B33" i="9"/>
  <c r="A33" i="9"/>
  <c r="K32" i="9"/>
  <c r="J32" i="9"/>
  <c r="J58" i="9" s="1"/>
  <c r="I32" i="9"/>
  <c r="H32" i="9"/>
  <c r="G32" i="9"/>
  <c r="F32" i="9"/>
  <c r="E32" i="9"/>
  <c r="D32" i="9"/>
  <c r="C32" i="9"/>
  <c r="B32" i="9"/>
  <c r="A32" i="9"/>
  <c r="K31" i="9"/>
  <c r="K58" i="9" s="1"/>
  <c r="J31" i="9"/>
  <c r="I31" i="9"/>
  <c r="H31" i="9"/>
  <c r="G31" i="9"/>
  <c r="F31" i="9"/>
  <c r="E31" i="9"/>
  <c r="D31" i="9"/>
  <c r="C31" i="9"/>
  <c r="B31" i="9"/>
  <c r="A31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Q28" i="9"/>
  <c r="P28" i="9"/>
  <c r="O28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B5" i="9"/>
  <c r="A5" i="9"/>
  <c r="B4" i="9"/>
  <c r="A4" i="9"/>
  <c r="B3" i="9"/>
  <c r="A3" i="9"/>
  <c r="B2" i="9"/>
  <c r="A2" i="9"/>
  <c r="B1" i="9"/>
  <c r="A1" i="9"/>
  <c r="AE54" i="8"/>
  <c r="H54" i="8" s="1"/>
  <c r="AD54" i="8"/>
  <c r="AC54" i="8"/>
  <c r="AB54" i="8"/>
  <c r="C54" i="8" s="1"/>
  <c r="AA54" i="8"/>
  <c r="Z54" i="8"/>
  <c r="Y54" i="8"/>
  <c r="X54" i="8"/>
  <c r="W54" i="8"/>
  <c r="V54" i="8"/>
  <c r="U54" i="8"/>
  <c r="T54" i="8"/>
  <c r="S54" i="8"/>
  <c r="R54" i="8"/>
  <c r="Q54" i="8"/>
  <c r="P54" i="8"/>
  <c r="O54" i="8"/>
  <c r="I54" i="8"/>
  <c r="F54" i="8"/>
  <c r="D54" i="8"/>
  <c r="B54" i="8"/>
  <c r="A54" i="8"/>
  <c r="K53" i="8"/>
  <c r="J53" i="8"/>
  <c r="I53" i="8"/>
  <c r="H53" i="8"/>
  <c r="G53" i="8"/>
  <c r="F53" i="8"/>
  <c r="E53" i="8"/>
  <c r="D53" i="8"/>
  <c r="C53" i="8"/>
  <c r="B53" i="8"/>
  <c r="A53" i="8"/>
  <c r="K52" i="8"/>
  <c r="J52" i="8"/>
  <c r="I52" i="8"/>
  <c r="H52" i="8"/>
  <c r="G52" i="8"/>
  <c r="F52" i="8"/>
  <c r="E52" i="8"/>
  <c r="D52" i="8"/>
  <c r="C52" i="8"/>
  <c r="B52" i="8"/>
  <c r="A52" i="8"/>
  <c r="K51" i="8"/>
  <c r="J51" i="8"/>
  <c r="I51" i="8"/>
  <c r="H51" i="8"/>
  <c r="G51" i="8"/>
  <c r="F51" i="8"/>
  <c r="E51" i="8"/>
  <c r="D51" i="8"/>
  <c r="C51" i="8"/>
  <c r="B51" i="8"/>
  <c r="A51" i="8"/>
  <c r="K50" i="8"/>
  <c r="J50" i="8"/>
  <c r="I50" i="8"/>
  <c r="H50" i="8"/>
  <c r="G50" i="8"/>
  <c r="F50" i="8"/>
  <c r="E50" i="8"/>
  <c r="D50" i="8"/>
  <c r="C50" i="8"/>
  <c r="B50" i="8"/>
  <c r="A50" i="8"/>
  <c r="K49" i="8"/>
  <c r="J49" i="8"/>
  <c r="I49" i="8"/>
  <c r="H49" i="8"/>
  <c r="G49" i="8"/>
  <c r="F49" i="8"/>
  <c r="E49" i="8"/>
  <c r="D49" i="8"/>
  <c r="C49" i="8"/>
  <c r="B49" i="8"/>
  <c r="A49" i="8"/>
  <c r="K48" i="8"/>
  <c r="J48" i="8"/>
  <c r="I48" i="8"/>
  <c r="H48" i="8"/>
  <c r="G48" i="8"/>
  <c r="F48" i="8"/>
  <c r="E48" i="8"/>
  <c r="D48" i="8"/>
  <c r="C48" i="8"/>
  <c r="B48" i="8"/>
  <c r="A48" i="8"/>
  <c r="K47" i="8"/>
  <c r="J47" i="8"/>
  <c r="I47" i="8"/>
  <c r="H47" i="8"/>
  <c r="G47" i="8"/>
  <c r="F47" i="8"/>
  <c r="E47" i="8"/>
  <c r="D47" i="8"/>
  <c r="C47" i="8"/>
  <c r="B47" i="8"/>
  <c r="A47" i="8"/>
  <c r="K46" i="8"/>
  <c r="J46" i="8"/>
  <c r="I46" i="8"/>
  <c r="H46" i="8"/>
  <c r="G46" i="8"/>
  <c r="F46" i="8"/>
  <c r="E46" i="8"/>
  <c r="D46" i="8"/>
  <c r="C46" i="8"/>
  <c r="B46" i="8"/>
  <c r="A46" i="8"/>
  <c r="K45" i="8"/>
  <c r="J45" i="8"/>
  <c r="I45" i="8"/>
  <c r="H45" i="8"/>
  <c r="G45" i="8"/>
  <c r="F45" i="8"/>
  <c r="E45" i="8"/>
  <c r="D45" i="8"/>
  <c r="C45" i="8"/>
  <c r="B45" i="8"/>
  <c r="A45" i="8"/>
  <c r="K44" i="8"/>
  <c r="J44" i="8"/>
  <c r="I44" i="8"/>
  <c r="H44" i="8"/>
  <c r="G44" i="8"/>
  <c r="F44" i="8"/>
  <c r="E44" i="8"/>
  <c r="D44" i="8"/>
  <c r="C44" i="8"/>
  <c r="B44" i="8"/>
  <c r="A44" i="8"/>
  <c r="K43" i="8"/>
  <c r="J43" i="8"/>
  <c r="I43" i="8"/>
  <c r="H43" i="8"/>
  <c r="G43" i="8"/>
  <c r="F43" i="8"/>
  <c r="E43" i="8"/>
  <c r="D43" i="8"/>
  <c r="C43" i="8"/>
  <c r="B43" i="8"/>
  <c r="A43" i="8"/>
  <c r="K42" i="8"/>
  <c r="J42" i="8"/>
  <c r="I42" i="8"/>
  <c r="H42" i="8"/>
  <c r="G42" i="8"/>
  <c r="F42" i="8"/>
  <c r="E42" i="8"/>
  <c r="D42" i="8"/>
  <c r="C42" i="8"/>
  <c r="B42" i="8"/>
  <c r="A42" i="8"/>
  <c r="K41" i="8"/>
  <c r="J41" i="8"/>
  <c r="I41" i="8"/>
  <c r="H41" i="8"/>
  <c r="G41" i="8"/>
  <c r="F41" i="8"/>
  <c r="E41" i="8"/>
  <c r="D41" i="8"/>
  <c r="C41" i="8"/>
  <c r="B41" i="8"/>
  <c r="A41" i="8"/>
  <c r="K40" i="8"/>
  <c r="J40" i="8"/>
  <c r="I40" i="8"/>
  <c r="H40" i="8"/>
  <c r="G40" i="8"/>
  <c r="F40" i="8"/>
  <c r="E40" i="8"/>
  <c r="D40" i="8"/>
  <c r="C40" i="8"/>
  <c r="B40" i="8"/>
  <c r="A40" i="8"/>
  <c r="K39" i="8"/>
  <c r="J39" i="8"/>
  <c r="I39" i="8"/>
  <c r="H39" i="8"/>
  <c r="G39" i="8"/>
  <c r="F39" i="8"/>
  <c r="E39" i="8"/>
  <c r="D39" i="8"/>
  <c r="C39" i="8"/>
  <c r="B39" i="8"/>
  <c r="A39" i="8"/>
  <c r="K38" i="8"/>
  <c r="J38" i="8"/>
  <c r="I38" i="8"/>
  <c r="H38" i="8"/>
  <c r="G38" i="8"/>
  <c r="F38" i="8"/>
  <c r="E38" i="8"/>
  <c r="D38" i="8"/>
  <c r="C38" i="8"/>
  <c r="B38" i="8"/>
  <c r="A38" i="8"/>
  <c r="K37" i="8"/>
  <c r="J37" i="8"/>
  <c r="I37" i="8"/>
  <c r="H37" i="8"/>
  <c r="G37" i="8"/>
  <c r="F37" i="8"/>
  <c r="E37" i="8"/>
  <c r="D37" i="8"/>
  <c r="C37" i="8"/>
  <c r="B37" i="8"/>
  <c r="A37" i="8"/>
  <c r="K36" i="8"/>
  <c r="J36" i="8"/>
  <c r="I36" i="8"/>
  <c r="H36" i="8"/>
  <c r="G36" i="8"/>
  <c r="F36" i="8"/>
  <c r="E36" i="8"/>
  <c r="D36" i="8"/>
  <c r="C36" i="8"/>
  <c r="B36" i="8"/>
  <c r="A36" i="8"/>
  <c r="K35" i="8"/>
  <c r="J35" i="8"/>
  <c r="I35" i="8"/>
  <c r="H35" i="8"/>
  <c r="G35" i="8"/>
  <c r="F35" i="8"/>
  <c r="E35" i="8"/>
  <c r="D35" i="8"/>
  <c r="C35" i="8"/>
  <c r="B35" i="8"/>
  <c r="A35" i="8"/>
  <c r="K34" i="8"/>
  <c r="J34" i="8"/>
  <c r="I34" i="8"/>
  <c r="H34" i="8"/>
  <c r="G34" i="8"/>
  <c r="F34" i="8"/>
  <c r="E34" i="8"/>
  <c r="D34" i="8"/>
  <c r="C34" i="8"/>
  <c r="B34" i="8"/>
  <c r="A34" i="8"/>
  <c r="K33" i="8"/>
  <c r="J33" i="8"/>
  <c r="I33" i="8"/>
  <c r="H33" i="8"/>
  <c r="G33" i="8"/>
  <c r="F33" i="8"/>
  <c r="E33" i="8"/>
  <c r="D33" i="8"/>
  <c r="C33" i="8"/>
  <c r="B33" i="8"/>
  <c r="A33" i="8"/>
  <c r="K32" i="8"/>
  <c r="J32" i="8"/>
  <c r="I32" i="8"/>
  <c r="H32" i="8"/>
  <c r="G32" i="8"/>
  <c r="F32" i="8"/>
  <c r="E32" i="8"/>
  <c r="D32" i="8"/>
  <c r="C32" i="8"/>
  <c r="B32" i="8"/>
  <c r="A32" i="8"/>
  <c r="K31" i="8"/>
  <c r="J31" i="8"/>
  <c r="I31" i="8"/>
  <c r="H31" i="8"/>
  <c r="G31" i="8"/>
  <c r="F31" i="8"/>
  <c r="E31" i="8"/>
  <c r="D31" i="8"/>
  <c r="C31" i="8"/>
  <c r="B31" i="8"/>
  <c r="A31" i="8"/>
  <c r="K30" i="8"/>
  <c r="J30" i="8"/>
  <c r="I30" i="8"/>
  <c r="H30" i="8"/>
  <c r="G30" i="8"/>
  <c r="F30" i="8"/>
  <c r="E30" i="8"/>
  <c r="D30" i="8"/>
  <c r="C30" i="8"/>
  <c r="B30" i="8"/>
  <c r="A30" i="8"/>
  <c r="K29" i="8"/>
  <c r="K54" i="8" s="1"/>
  <c r="J29" i="8"/>
  <c r="J54" i="8" s="1"/>
  <c r="I29" i="8"/>
  <c r="H29" i="8"/>
  <c r="G29" i="8"/>
  <c r="F29" i="8"/>
  <c r="E29" i="8"/>
  <c r="D29" i="8"/>
  <c r="C29" i="8"/>
  <c r="B29" i="8"/>
  <c r="A29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B26" i="8"/>
  <c r="A26" i="8"/>
  <c r="B25" i="8"/>
  <c r="A25" i="8"/>
  <c r="B24" i="8"/>
  <c r="A24" i="8"/>
  <c r="B23" i="8"/>
  <c r="A23" i="8"/>
  <c r="B22" i="8"/>
  <c r="A22" i="8"/>
  <c r="B21" i="8"/>
  <c r="A21" i="8"/>
  <c r="B20" i="8"/>
  <c r="A20" i="8"/>
  <c r="B19" i="8"/>
  <c r="A19" i="8"/>
  <c r="B18" i="8"/>
  <c r="A18" i="8"/>
  <c r="B17" i="8"/>
  <c r="A17" i="8"/>
  <c r="B16" i="8"/>
  <c r="A16" i="8"/>
  <c r="B15" i="8"/>
  <c r="A15" i="8"/>
  <c r="B14" i="8"/>
  <c r="A14" i="8"/>
  <c r="B13" i="8"/>
  <c r="A13" i="8"/>
  <c r="B12" i="8"/>
  <c r="A12" i="8"/>
  <c r="B11" i="8"/>
  <c r="A11" i="8"/>
  <c r="B10" i="8"/>
  <c r="A10" i="8"/>
  <c r="B9" i="8"/>
  <c r="A9" i="8"/>
  <c r="B8" i="8"/>
  <c r="A8" i="8"/>
  <c r="B7" i="8"/>
  <c r="A7" i="8"/>
  <c r="B6" i="8"/>
  <c r="A6" i="8"/>
  <c r="B5" i="8"/>
  <c r="A5" i="8"/>
  <c r="B4" i="8"/>
  <c r="A4" i="8"/>
  <c r="B3" i="8"/>
  <c r="A3" i="8"/>
  <c r="B2" i="8"/>
  <c r="A2" i="8"/>
  <c r="B1" i="8"/>
  <c r="A1" i="8"/>
  <c r="AD70" i="7"/>
  <c r="E70" i="7" s="1"/>
  <c r="AC70" i="7"/>
  <c r="AB70" i="7"/>
  <c r="AA70" i="7"/>
  <c r="H70" i="7" s="1"/>
  <c r="Z70" i="7"/>
  <c r="Y70" i="7"/>
  <c r="X70" i="7"/>
  <c r="W70" i="7"/>
  <c r="V70" i="7"/>
  <c r="U70" i="7"/>
  <c r="T70" i="7"/>
  <c r="S70" i="7"/>
  <c r="R70" i="7"/>
  <c r="Q70" i="7"/>
  <c r="P70" i="7"/>
  <c r="O70" i="7"/>
  <c r="N70" i="7"/>
  <c r="I70" i="7"/>
  <c r="G70" i="7"/>
  <c r="F70" i="7"/>
  <c r="D70" i="7"/>
  <c r="B70" i="7"/>
  <c r="A70" i="7"/>
  <c r="K69" i="7"/>
  <c r="J69" i="7"/>
  <c r="I69" i="7"/>
  <c r="H69" i="7"/>
  <c r="G69" i="7"/>
  <c r="F69" i="7"/>
  <c r="E69" i="7"/>
  <c r="D69" i="7"/>
  <c r="C69" i="7"/>
  <c r="B69" i="7"/>
  <c r="A69" i="7"/>
  <c r="K68" i="7"/>
  <c r="J68" i="7"/>
  <c r="I68" i="7"/>
  <c r="H68" i="7"/>
  <c r="G68" i="7"/>
  <c r="F68" i="7"/>
  <c r="E68" i="7"/>
  <c r="D68" i="7"/>
  <c r="C68" i="7"/>
  <c r="B68" i="7"/>
  <c r="A68" i="7"/>
  <c r="K67" i="7"/>
  <c r="J67" i="7"/>
  <c r="I67" i="7"/>
  <c r="H67" i="7"/>
  <c r="G67" i="7"/>
  <c r="F67" i="7"/>
  <c r="E67" i="7"/>
  <c r="D67" i="7"/>
  <c r="C67" i="7"/>
  <c r="B67" i="7"/>
  <c r="A67" i="7"/>
  <c r="K66" i="7"/>
  <c r="J66" i="7"/>
  <c r="I66" i="7"/>
  <c r="H66" i="7"/>
  <c r="G66" i="7"/>
  <c r="F66" i="7"/>
  <c r="E66" i="7"/>
  <c r="D66" i="7"/>
  <c r="C66" i="7"/>
  <c r="B66" i="7"/>
  <c r="A66" i="7"/>
  <c r="K65" i="7"/>
  <c r="J65" i="7"/>
  <c r="I65" i="7"/>
  <c r="H65" i="7"/>
  <c r="G65" i="7"/>
  <c r="F65" i="7"/>
  <c r="E65" i="7"/>
  <c r="D65" i="7"/>
  <c r="C65" i="7"/>
  <c r="B65" i="7"/>
  <c r="A65" i="7"/>
  <c r="K64" i="7"/>
  <c r="J64" i="7"/>
  <c r="I64" i="7"/>
  <c r="H64" i="7"/>
  <c r="G64" i="7"/>
  <c r="F64" i="7"/>
  <c r="E64" i="7"/>
  <c r="D64" i="7"/>
  <c r="C64" i="7"/>
  <c r="B64" i="7"/>
  <c r="A64" i="7"/>
  <c r="K63" i="7"/>
  <c r="J63" i="7"/>
  <c r="I63" i="7"/>
  <c r="H63" i="7"/>
  <c r="G63" i="7"/>
  <c r="F63" i="7"/>
  <c r="E63" i="7"/>
  <c r="D63" i="7"/>
  <c r="C63" i="7"/>
  <c r="B63" i="7"/>
  <c r="A63" i="7"/>
  <c r="K62" i="7"/>
  <c r="J62" i="7"/>
  <c r="I62" i="7"/>
  <c r="H62" i="7"/>
  <c r="G62" i="7"/>
  <c r="F62" i="7"/>
  <c r="E62" i="7"/>
  <c r="D62" i="7"/>
  <c r="C62" i="7"/>
  <c r="B62" i="7"/>
  <c r="A62" i="7"/>
  <c r="K61" i="7"/>
  <c r="J61" i="7"/>
  <c r="I61" i="7"/>
  <c r="H61" i="7"/>
  <c r="G61" i="7"/>
  <c r="F61" i="7"/>
  <c r="E61" i="7"/>
  <c r="D61" i="7"/>
  <c r="C61" i="7"/>
  <c r="B61" i="7"/>
  <c r="A61" i="7"/>
  <c r="K60" i="7"/>
  <c r="J60" i="7"/>
  <c r="I60" i="7"/>
  <c r="H60" i="7"/>
  <c r="G60" i="7"/>
  <c r="F60" i="7"/>
  <c r="E60" i="7"/>
  <c r="D60" i="7"/>
  <c r="C60" i="7"/>
  <c r="B60" i="7"/>
  <c r="A60" i="7"/>
  <c r="K59" i="7"/>
  <c r="J59" i="7"/>
  <c r="I59" i="7"/>
  <c r="H59" i="7"/>
  <c r="G59" i="7"/>
  <c r="F59" i="7"/>
  <c r="E59" i="7"/>
  <c r="D59" i="7"/>
  <c r="C59" i="7"/>
  <c r="B59" i="7"/>
  <c r="A59" i="7"/>
  <c r="K58" i="7"/>
  <c r="J58" i="7"/>
  <c r="I58" i="7"/>
  <c r="H58" i="7"/>
  <c r="G58" i="7"/>
  <c r="F58" i="7"/>
  <c r="E58" i="7"/>
  <c r="D58" i="7"/>
  <c r="C58" i="7"/>
  <c r="B58" i="7"/>
  <c r="A58" i="7"/>
  <c r="K57" i="7"/>
  <c r="J57" i="7"/>
  <c r="I57" i="7"/>
  <c r="H57" i="7"/>
  <c r="G57" i="7"/>
  <c r="F57" i="7"/>
  <c r="E57" i="7"/>
  <c r="D57" i="7"/>
  <c r="C57" i="7"/>
  <c r="B57" i="7"/>
  <c r="A57" i="7"/>
  <c r="K56" i="7"/>
  <c r="J56" i="7"/>
  <c r="I56" i="7"/>
  <c r="H56" i="7"/>
  <c r="G56" i="7"/>
  <c r="F56" i="7"/>
  <c r="E56" i="7"/>
  <c r="D56" i="7"/>
  <c r="C56" i="7"/>
  <c r="B56" i="7"/>
  <c r="A56" i="7"/>
  <c r="K55" i="7"/>
  <c r="J55" i="7"/>
  <c r="I55" i="7"/>
  <c r="H55" i="7"/>
  <c r="G55" i="7"/>
  <c r="F55" i="7"/>
  <c r="E55" i="7"/>
  <c r="D55" i="7"/>
  <c r="C55" i="7"/>
  <c r="B55" i="7"/>
  <c r="A55" i="7"/>
  <c r="K54" i="7"/>
  <c r="J54" i="7"/>
  <c r="I54" i="7"/>
  <c r="H54" i="7"/>
  <c r="G54" i="7"/>
  <c r="F54" i="7"/>
  <c r="E54" i="7"/>
  <c r="D54" i="7"/>
  <c r="C54" i="7"/>
  <c r="B54" i="7"/>
  <c r="A54" i="7"/>
  <c r="K53" i="7"/>
  <c r="J53" i="7"/>
  <c r="I53" i="7"/>
  <c r="H53" i="7"/>
  <c r="G53" i="7"/>
  <c r="F53" i="7"/>
  <c r="E53" i="7"/>
  <c r="D53" i="7"/>
  <c r="C53" i="7"/>
  <c r="B53" i="7"/>
  <c r="A53" i="7"/>
  <c r="K52" i="7"/>
  <c r="J52" i="7"/>
  <c r="I52" i="7"/>
  <c r="H52" i="7"/>
  <c r="G52" i="7"/>
  <c r="F52" i="7"/>
  <c r="E52" i="7"/>
  <c r="D52" i="7"/>
  <c r="C52" i="7"/>
  <c r="B52" i="7"/>
  <c r="A52" i="7"/>
  <c r="K51" i="7"/>
  <c r="J51" i="7"/>
  <c r="I51" i="7"/>
  <c r="H51" i="7"/>
  <c r="G51" i="7"/>
  <c r="F51" i="7"/>
  <c r="E51" i="7"/>
  <c r="D51" i="7"/>
  <c r="C51" i="7"/>
  <c r="B51" i="7"/>
  <c r="A51" i="7"/>
  <c r="K50" i="7"/>
  <c r="J50" i="7"/>
  <c r="I50" i="7"/>
  <c r="H50" i="7"/>
  <c r="G50" i="7"/>
  <c r="F50" i="7"/>
  <c r="E50" i="7"/>
  <c r="D50" i="7"/>
  <c r="C50" i="7"/>
  <c r="B50" i="7"/>
  <c r="A50" i="7"/>
  <c r="K49" i="7"/>
  <c r="J49" i="7"/>
  <c r="I49" i="7"/>
  <c r="H49" i="7"/>
  <c r="G49" i="7"/>
  <c r="F49" i="7"/>
  <c r="E49" i="7"/>
  <c r="D49" i="7"/>
  <c r="C49" i="7"/>
  <c r="B49" i="7"/>
  <c r="A49" i="7"/>
  <c r="K48" i="7"/>
  <c r="J48" i="7"/>
  <c r="I48" i="7"/>
  <c r="H48" i="7"/>
  <c r="G48" i="7"/>
  <c r="F48" i="7"/>
  <c r="E48" i="7"/>
  <c r="D48" i="7"/>
  <c r="C48" i="7"/>
  <c r="B48" i="7"/>
  <c r="A48" i="7"/>
  <c r="K47" i="7"/>
  <c r="J47" i="7"/>
  <c r="I47" i="7"/>
  <c r="H47" i="7"/>
  <c r="G47" i="7"/>
  <c r="F47" i="7"/>
  <c r="E47" i="7"/>
  <c r="D47" i="7"/>
  <c r="C47" i="7"/>
  <c r="B47" i="7"/>
  <c r="A47" i="7"/>
  <c r="K46" i="7"/>
  <c r="J46" i="7"/>
  <c r="I46" i="7"/>
  <c r="H46" i="7"/>
  <c r="G46" i="7"/>
  <c r="F46" i="7"/>
  <c r="E46" i="7"/>
  <c r="D46" i="7"/>
  <c r="C46" i="7"/>
  <c r="B46" i="7"/>
  <c r="A46" i="7"/>
  <c r="K45" i="7"/>
  <c r="J45" i="7"/>
  <c r="I45" i="7"/>
  <c r="H45" i="7"/>
  <c r="G45" i="7"/>
  <c r="F45" i="7"/>
  <c r="E45" i="7"/>
  <c r="D45" i="7"/>
  <c r="C45" i="7"/>
  <c r="B45" i="7"/>
  <c r="A45" i="7"/>
  <c r="K44" i="7"/>
  <c r="J44" i="7"/>
  <c r="I44" i="7"/>
  <c r="H44" i="7"/>
  <c r="G44" i="7"/>
  <c r="F44" i="7"/>
  <c r="E44" i="7"/>
  <c r="D44" i="7"/>
  <c r="C44" i="7"/>
  <c r="B44" i="7"/>
  <c r="A44" i="7"/>
  <c r="K43" i="7"/>
  <c r="J43" i="7"/>
  <c r="I43" i="7"/>
  <c r="H43" i="7"/>
  <c r="G43" i="7"/>
  <c r="F43" i="7"/>
  <c r="E43" i="7"/>
  <c r="D43" i="7"/>
  <c r="C43" i="7"/>
  <c r="B43" i="7"/>
  <c r="A43" i="7"/>
  <c r="K42" i="7"/>
  <c r="J42" i="7"/>
  <c r="I42" i="7"/>
  <c r="H42" i="7"/>
  <c r="G42" i="7"/>
  <c r="F42" i="7"/>
  <c r="E42" i="7"/>
  <c r="D42" i="7"/>
  <c r="C42" i="7"/>
  <c r="B42" i="7"/>
  <c r="A42" i="7"/>
  <c r="K41" i="7"/>
  <c r="J41" i="7"/>
  <c r="I41" i="7"/>
  <c r="H41" i="7"/>
  <c r="G41" i="7"/>
  <c r="F41" i="7"/>
  <c r="E41" i="7"/>
  <c r="D41" i="7"/>
  <c r="C41" i="7"/>
  <c r="B41" i="7"/>
  <c r="A41" i="7"/>
  <c r="K40" i="7"/>
  <c r="J40" i="7"/>
  <c r="I40" i="7"/>
  <c r="H40" i="7"/>
  <c r="G40" i="7"/>
  <c r="F40" i="7"/>
  <c r="E40" i="7"/>
  <c r="D40" i="7"/>
  <c r="C40" i="7"/>
  <c r="B40" i="7"/>
  <c r="A40" i="7"/>
  <c r="K39" i="7"/>
  <c r="J39" i="7"/>
  <c r="I39" i="7"/>
  <c r="H39" i="7"/>
  <c r="G39" i="7"/>
  <c r="F39" i="7"/>
  <c r="E39" i="7"/>
  <c r="D39" i="7"/>
  <c r="C39" i="7"/>
  <c r="B39" i="7"/>
  <c r="A39" i="7"/>
  <c r="K38" i="7"/>
  <c r="K70" i="7" s="1"/>
  <c r="J38" i="7"/>
  <c r="I38" i="7"/>
  <c r="H38" i="7"/>
  <c r="G38" i="7"/>
  <c r="F38" i="7"/>
  <c r="E38" i="7"/>
  <c r="D38" i="7"/>
  <c r="C38" i="7"/>
  <c r="B38" i="7"/>
  <c r="A38" i="7"/>
  <c r="K37" i="7"/>
  <c r="J37" i="7"/>
  <c r="J70" i="7" s="1"/>
  <c r="I37" i="7"/>
  <c r="H37" i="7"/>
  <c r="G37" i="7"/>
  <c r="F37" i="7"/>
  <c r="E37" i="7"/>
  <c r="D37" i="7"/>
  <c r="C37" i="7"/>
  <c r="B37" i="7"/>
  <c r="A37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B34" i="7"/>
  <c r="A34" i="7"/>
  <c r="B33" i="7"/>
  <c r="A33" i="7"/>
  <c r="B32" i="7"/>
  <c r="A32" i="7"/>
  <c r="B31" i="7"/>
  <c r="A31" i="7"/>
  <c r="B30" i="7"/>
  <c r="A30" i="7"/>
  <c r="B29" i="7"/>
  <c r="A29" i="7"/>
  <c r="B28" i="7"/>
  <c r="A28" i="7"/>
  <c r="B27" i="7"/>
  <c r="A27" i="7"/>
  <c r="B26" i="7"/>
  <c r="A26" i="7"/>
  <c r="B25" i="7"/>
  <c r="A25" i="7"/>
  <c r="B24" i="7"/>
  <c r="A24" i="7"/>
  <c r="B23" i="7"/>
  <c r="A23" i="7"/>
  <c r="B22" i="7"/>
  <c r="A22" i="7"/>
  <c r="B21" i="7"/>
  <c r="A21" i="7"/>
  <c r="B20" i="7"/>
  <c r="A20" i="7"/>
  <c r="B19" i="7"/>
  <c r="A19" i="7"/>
  <c r="B18" i="7"/>
  <c r="A18" i="7"/>
  <c r="B17" i="7"/>
  <c r="A17" i="7"/>
  <c r="B16" i="7"/>
  <c r="A16" i="7"/>
  <c r="B15" i="7"/>
  <c r="A15" i="7"/>
  <c r="B14" i="7"/>
  <c r="A14" i="7"/>
  <c r="B13" i="7"/>
  <c r="A13" i="7"/>
  <c r="B12" i="7"/>
  <c r="A12" i="7"/>
  <c r="B11" i="7"/>
  <c r="A11" i="7"/>
  <c r="B10" i="7"/>
  <c r="A10" i="7"/>
  <c r="B9" i="7"/>
  <c r="A9" i="7"/>
  <c r="B8" i="7"/>
  <c r="A8" i="7"/>
  <c r="B7" i="7"/>
  <c r="A7" i="7"/>
  <c r="B6" i="7"/>
  <c r="A6" i="7"/>
  <c r="B5" i="7"/>
  <c r="A5" i="7"/>
  <c r="B4" i="7"/>
  <c r="A4" i="7"/>
  <c r="B3" i="7"/>
  <c r="A3" i="7"/>
  <c r="B2" i="7"/>
  <c r="A2" i="7"/>
  <c r="B1" i="7"/>
  <c r="A1" i="7"/>
  <c r="AD26" i="6"/>
  <c r="AC26" i="6"/>
  <c r="G26" i="6" s="1"/>
  <c r="AB26" i="6"/>
  <c r="AA26" i="6"/>
  <c r="Z26" i="6"/>
  <c r="B26" i="6" s="1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E26" i="6"/>
  <c r="C26" i="6"/>
  <c r="A26" i="6"/>
  <c r="J25" i="6"/>
  <c r="I25" i="6"/>
  <c r="H25" i="6"/>
  <c r="G25" i="6"/>
  <c r="F25" i="6"/>
  <c r="E25" i="6"/>
  <c r="D25" i="6"/>
  <c r="C25" i="6"/>
  <c r="B25" i="6"/>
  <c r="A25" i="6"/>
  <c r="J24" i="6"/>
  <c r="I24" i="6"/>
  <c r="H24" i="6"/>
  <c r="G24" i="6"/>
  <c r="F24" i="6"/>
  <c r="E24" i="6"/>
  <c r="D24" i="6"/>
  <c r="C24" i="6"/>
  <c r="B24" i="6"/>
  <c r="A24" i="6"/>
  <c r="J23" i="6"/>
  <c r="I23" i="6"/>
  <c r="H23" i="6"/>
  <c r="G23" i="6"/>
  <c r="F23" i="6"/>
  <c r="E23" i="6"/>
  <c r="D23" i="6"/>
  <c r="C23" i="6"/>
  <c r="B23" i="6"/>
  <c r="A23" i="6"/>
  <c r="J22" i="6"/>
  <c r="I22" i="6"/>
  <c r="H22" i="6"/>
  <c r="G22" i="6"/>
  <c r="F22" i="6"/>
  <c r="E22" i="6"/>
  <c r="D22" i="6"/>
  <c r="C22" i="6"/>
  <c r="B22" i="6"/>
  <c r="A22" i="6"/>
  <c r="J21" i="6"/>
  <c r="I21" i="6"/>
  <c r="H21" i="6"/>
  <c r="G21" i="6"/>
  <c r="F21" i="6"/>
  <c r="E21" i="6"/>
  <c r="D21" i="6"/>
  <c r="C21" i="6"/>
  <c r="B21" i="6"/>
  <c r="A21" i="6"/>
  <c r="J20" i="6"/>
  <c r="I20" i="6"/>
  <c r="H20" i="6"/>
  <c r="G20" i="6"/>
  <c r="F20" i="6"/>
  <c r="E20" i="6"/>
  <c r="D20" i="6"/>
  <c r="C20" i="6"/>
  <c r="B20" i="6"/>
  <c r="A20" i="6"/>
  <c r="J19" i="6"/>
  <c r="I19" i="6"/>
  <c r="H19" i="6"/>
  <c r="G19" i="6"/>
  <c r="F19" i="6"/>
  <c r="E19" i="6"/>
  <c r="D19" i="6"/>
  <c r="C19" i="6"/>
  <c r="B19" i="6"/>
  <c r="A19" i="6"/>
  <c r="J18" i="6"/>
  <c r="I18" i="6"/>
  <c r="H18" i="6"/>
  <c r="G18" i="6"/>
  <c r="F18" i="6"/>
  <c r="E18" i="6"/>
  <c r="D18" i="6"/>
  <c r="C18" i="6"/>
  <c r="B18" i="6"/>
  <c r="A18" i="6"/>
  <c r="J17" i="6"/>
  <c r="I17" i="6"/>
  <c r="H17" i="6"/>
  <c r="G17" i="6"/>
  <c r="F17" i="6"/>
  <c r="E17" i="6"/>
  <c r="D17" i="6"/>
  <c r="C17" i="6"/>
  <c r="B17" i="6"/>
  <c r="A17" i="6"/>
  <c r="J16" i="6"/>
  <c r="I16" i="6"/>
  <c r="H16" i="6"/>
  <c r="G16" i="6"/>
  <c r="F16" i="6"/>
  <c r="E16" i="6"/>
  <c r="D16" i="6"/>
  <c r="C16" i="6"/>
  <c r="B16" i="6"/>
  <c r="A16" i="6"/>
  <c r="J15" i="6"/>
  <c r="J26" i="6" s="1"/>
  <c r="I15" i="6"/>
  <c r="I26" i="6" s="1"/>
  <c r="H15" i="6"/>
  <c r="G15" i="6"/>
  <c r="F15" i="6"/>
  <c r="E15" i="6"/>
  <c r="D15" i="6"/>
  <c r="C15" i="6"/>
  <c r="B15" i="6"/>
  <c r="A15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A12" i="6"/>
  <c r="A11" i="6"/>
  <c r="A10" i="6"/>
  <c r="A9" i="6"/>
  <c r="A8" i="6"/>
  <c r="A7" i="6"/>
  <c r="A6" i="6"/>
  <c r="A5" i="6"/>
  <c r="A4" i="6"/>
  <c r="A3" i="6"/>
  <c r="A2" i="6"/>
  <c r="A1" i="6"/>
  <c r="AD44" i="5"/>
  <c r="AC44" i="5"/>
  <c r="G44" i="5" s="1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I44" i="5"/>
  <c r="H44" i="5"/>
  <c r="F44" i="5"/>
  <c r="E44" i="5"/>
  <c r="C44" i="5"/>
  <c r="B44" i="5"/>
  <c r="A44" i="5"/>
  <c r="K43" i="5"/>
  <c r="J43" i="5"/>
  <c r="I43" i="5"/>
  <c r="H43" i="5"/>
  <c r="G43" i="5"/>
  <c r="F43" i="5"/>
  <c r="E43" i="5"/>
  <c r="D43" i="5"/>
  <c r="C43" i="5"/>
  <c r="B43" i="5"/>
  <c r="A43" i="5"/>
  <c r="K42" i="5"/>
  <c r="J42" i="5"/>
  <c r="I42" i="5"/>
  <c r="H42" i="5"/>
  <c r="G42" i="5"/>
  <c r="F42" i="5"/>
  <c r="E42" i="5"/>
  <c r="D42" i="5"/>
  <c r="C42" i="5"/>
  <c r="B42" i="5"/>
  <c r="A42" i="5"/>
  <c r="K41" i="5"/>
  <c r="J41" i="5"/>
  <c r="I41" i="5"/>
  <c r="H41" i="5"/>
  <c r="G41" i="5"/>
  <c r="F41" i="5"/>
  <c r="E41" i="5"/>
  <c r="D41" i="5"/>
  <c r="C41" i="5"/>
  <c r="B41" i="5"/>
  <c r="A41" i="5"/>
  <c r="K40" i="5"/>
  <c r="J40" i="5"/>
  <c r="I40" i="5"/>
  <c r="H40" i="5"/>
  <c r="G40" i="5"/>
  <c r="F40" i="5"/>
  <c r="E40" i="5"/>
  <c r="D40" i="5"/>
  <c r="C40" i="5"/>
  <c r="B40" i="5"/>
  <c r="A40" i="5"/>
  <c r="K39" i="5"/>
  <c r="J39" i="5"/>
  <c r="I39" i="5"/>
  <c r="H39" i="5"/>
  <c r="G39" i="5"/>
  <c r="F39" i="5"/>
  <c r="E39" i="5"/>
  <c r="D39" i="5"/>
  <c r="C39" i="5"/>
  <c r="B39" i="5"/>
  <c r="A39" i="5"/>
  <c r="K38" i="5"/>
  <c r="J38" i="5"/>
  <c r="I38" i="5"/>
  <c r="H38" i="5"/>
  <c r="G38" i="5"/>
  <c r="F38" i="5"/>
  <c r="E38" i="5"/>
  <c r="D38" i="5"/>
  <c r="C38" i="5"/>
  <c r="B38" i="5"/>
  <c r="A38" i="5"/>
  <c r="K37" i="5"/>
  <c r="J37" i="5"/>
  <c r="I37" i="5"/>
  <c r="H37" i="5"/>
  <c r="G37" i="5"/>
  <c r="F37" i="5"/>
  <c r="E37" i="5"/>
  <c r="D37" i="5"/>
  <c r="C37" i="5"/>
  <c r="B37" i="5"/>
  <c r="A37" i="5"/>
  <c r="K36" i="5"/>
  <c r="J36" i="5"/>
  <c r="I36" i="5"/>
  <c r="H36" i="5"/>
  <c r="G36" i="5"/>
  <c r="F36" i="5"/>
  <c r="E36" i="5"/>
  <c r="D36" i="5"/>
  <c r="C36" i="5"/>
  <c r="B36" i="5"/>
  <c r="A36" i="5"/>
  <c r="K35" i="5"/>
  <c r="J35" i="5"/>
  <c r="I35" i="5"/>
  <c r="H35" i="5"/>
  <c r="G35" i="5"/>
  <c r="F35" i="5"/>
  <c r="E35" i="5"/>
  <c r="D35" i="5"/>
  <c r="C35" i="5"/>
  <c r="B35" i="5"/>
  <c r="A35" i="5"/>
  <c r="K34" i="5"/>
  <c r="J34" i="5"/>
  <c r="I34" i="5"/>
  <c r="H34" i="5"/>
  <c r="G34" i="5"/>
  <c r="F34" i="5"/>
  <c r="E34" i="5"/>
  <c r="D34" i="5"/>
  <c r="C34" i="5"/>
  <c r="B34" i="5"/>
  <c r="A34" i="5"/>
  <c r="K33" i="5"/>
  <c r="J33" i="5"/>
  <c r="I33" i="5"/>
  <c r="H33" i="5"/>
  <c r="G33" i="5"/>
  <c r="F33" i="5"/>
  <c r="E33" i="5"/>
  <c r="D33" i="5"/>
  <c r="C33" i="5"/>
  <c r="B33" i="5"/>
  <c r="A33" i="5"/>
  <c r="K32" i="5"/>
  <c r="J32" i="5"/>
  <c r="I32" i="5"/>
  <c r="H32" i="5"/>
  <c r="G32" i="5"/>
  <c r="F32" i="5"/>
  <c r="E32" i="5"/>
  <c r="D32" i="5"/>
  <c r="C32" i="5"/>
  <c r="B32" i="5"/>
  <c r="A32" i="5"/>
  <c r="K31" i="5"/>
  <c r="J31" i="5"/>
  <c r="I31" i="5"/>
  <c r="H31" i="5"/>
  <c r="G31" i="5"/>
  <c r="F31" i="5"/>
  <c r="E31" i="5"/>
  <c r="D31" i="5"/>
  <c r="C31" i="5"/>
  <c r="B31" i="5"/>
  <c r="A31" i="5"/>
  <c r="K30" i="5"/>
  <c r="J30" i="5"/>
  <c r="I30" i="5"/>
  <c r="H30" i="5"/>
  <c r="G30" i="5"/>
  <c r="F30" i="5"/>
  <c r="E30" i="5"/>
  <c r="D30" i="5"/>
  <c r="C30" i="5"/>
  <c r="B30" i="5"/>
  <c r="A30" i="5"/>
  <c r="K29" i="5"/>
  <c r="J29" i="5"/>
  <c r="I29" i="5"/>
  <c r="H29" i="5"/>
  <c r="G29" i="5"/>
  <c r="F29" i="5"/>
  <c r="E29" i="5"/>
  <c r="D29" i="5"/>
  <c r="C29" i="5"/>
  <c r="B29" i="5"/>
  <c r="A29" i="5"/>
  <c r="K28" i="5"/>
  <c r="J28" i="5"/>
  <c r="I28" i="5"/>
  <c r="H28" i="5"/>
  <c r="G28" i="5"/>
  <c r="F28" i="5"/>
  <c r="E28" i="5"/>
  <c r="D28" i="5"/>
  <c r="C28" i="5"/>
  <c r="B28" i="5"/>
  <c r="A28" i="5"/>
  <c r="K27" i="5"/>
  <c r="J27" i="5"/>
  <c r="I27" i="5"/>
  <c r="H27" i="5"/>
  <c r="G27" i="5"/>
  <c r="F27" i="5"/>
  <c r="E27" i="5"/>
  <c r="D27" i="5"/>
  <c r="C27" i="5"/>
  <c r="B27" i="5"/>
  <c r="A27" i="5"/>
  <c r="K26" i="5"/>
  <c r="J26" i="5"/>
  <c r="I26" i="5"/>
  <c r="H26" i="5"/>
  <c r="G26" i="5"/>
  <c r="F26" i="5"/>
  <c r="E26" i="5"/>
  <c r="D26" i="5"/>
  <c r="C26" i="5"/>
  <c r="B26" i="5"/>
  <c r="A26" i="5"/>
  <c r="K25" i="5"/>
  <c r="J25" i="5"/>
  <c r="I25" i="5"/>
  <c r="H25" i="5"/>
  <c r="G25" i="5"/>
  <c r="F25" i="5"/>
  <c r="E25" i="5"/>
  <c r="D25" i="5"/>
  <c r="C25" i="5"/>
  <c r="B25" i="5"/>
  <c r="A25" i="5"/>
  <c r="K24" i="5"/>
  <c r="K44" i="5" s="1"/>
  <c r="J24" i="5"/>
  <c r="J44" i="5" s="1"/>
  <c r="I24" i="5"/>
  <c r="H24" i="5"/>
  <c r="G24" i="5"/>
  <c r="F24" i="5"/>
  <c r="E24" i="5"/>
  <c r="D24" i="5"/>
  <c r="C24" i="5"/>
  <c r="B24" i="5"/>
  <c r="A24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1" i="5"/>
  <c r="A1" i="5"/>
  <c r="AE36" i="4"/>
  <c r="I36" i="4" s="1"/>
  <c r="AD36" i="4"/>
  <c r="D36" i="4" s="1"/>
  <c r="AC36" i="4"/>
  <c r="AB36" i="4"/>
  <c r="C36" i="4" s="1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F36" i="4"/>
  <c r="B36" i="4"/>
  <c r="A36" i="4"/>
  <c r="K35" i="4"/>
  <c r="J35" i="4"/>
  <c r="I35" i="4"/>
  <c r="H35" i="4"/>
  <c r="G35" i="4"/>
  <c r="F35" i="4"/>
  <c r="E35" i="4"/>
  <c r="D35" i="4"/>
  <c r="C35" i="4"/>
  <c r="B35" i="4"/>
  <c r="A35" i="4"/>
  <c r="K34" i="4"/>
  <c r="J34" i="4"/>
  <c r="I34" i="4"/>
  <c r="H34" i="4"/>
  <c r="G34" i="4"/>
  <c r="F34" i="4"/>
  <c r="E34" i="4"/>
  <c r="D34" i="4"/>
  <c r="C34" i="4"/>
  <c r="B34" i="4"/>
  <c r="A34" i="4"/>
  <c r="K33" i="4"/>
  <c r="J33" i="4"/>
  <c r="I33" i="4"/>
  <c r="H33" i="4"/>
  <c r="G33" i="4"/>
  <c r="F33" i="4"/>
  <c r="E33" i="4"/>
  <c r="D33" i="4"/>
  <c r="C33" i="4"/>
  <c r="B33" i="4"/>
  <c r="A33" i="4"/>
  <c r="K32" i="4"/>
  <c r="J32" i="4"/>
  <c r="I32" i="4"/>
  <c r="H32" i="4"/>
  <c r="G32" i="4"/>
  <c r="F32" i="4"/>
  <c r="E32" i="4"/>
  <c r="D32" i="4"/>
  <c r="C32" i="4"/>
  <c r="B32" i="4"/>
  <c r="A32" i="4"/>
  <c r="K31" i="4"/>
  <c r="J31" i="4"/>
  <c r="I31" i="4"/>
  <c r="H31" i="4"/>
  <c r="G31" i="4"/>
  <c r="F31" i="4"/>
  <c r="E31" i="4"/>
  <c r="D31" i="4"/>
  <c r="C31" i="4"/>
  <c r="B31" i="4"/>
  <c r="A31" i="4"/>
  <c r="K30" i="4"/>
  <c r="J30" i="4"/>
  <c r="I30" i="4"/>
  <c r="H30" i="4"/>
  <c r="G30" i="4"/>
  <c r="F30" i="4"/>
  <c r="E30" i="4"/>
  <c r="D30" i="4"/>
  <c r="C30" i="4"/>
  <c r="B30" i="4"/>
  <c r="A30" i="4"/>
  <c r="K29" i="4"/>
  <c r="J29" i="4"/>
  <c r="I29" i="4"/>
  <c r="H29" i="4"/>
  <c r="G29" i="4"/>
  <c r="F29" i="4"/>
  <c r="E29" i="4"/>
  <c r="D29" i="4"/>
  <c r="C29" i="4"/>
  <c r="B29" i="4"/>
  <c r="A29" i="4"/>
  <c r="K28" i="4"/>
  <c r="J28" i="4"/>
  <c r="I28" i="4"/>
  <c r="H28" i="4"/>
  <c r="G28" i="4"/>
  <c r="F28" i="4"/>
  <c r="E28" i="4"/>
  <c r="D28" i="4"/>
  <c r="C28" i="4"/>
  <c r="B28" i="4"/>
  <c r="A28" i="4"/>
  <c r="K27" i="4"/>
  <c r="J27" i="4"/>
  <c r="I27" i="4"/>
  <c r="H27" i="4"/>
  <c r="G27" i="4"/>
  <c r="F27" i="4"/>
  <c r="E27" i="4"/>
  <c r="D27" i="4"/>
  <c r="C27" i="4"/>
  <c r="B27" i="4"/>
  <c r="A27" i="4"/>
  <c r="K26" i="4"/>
  <c r="J26" i="4"/>
  <c r="I26" i="4"/>
  <c r="H26" i="4"/>
  <c r="G26" i="4"/>
  <c r="F26" i="4"/>
  <c r="E26" i="4"/>
  <c r="D26" i="4"/>
  <c r="C26" i="4"/>
  <c r="B26" i="4"/>
  <c r="A26" i="4"/>
  <c r="K25" i="4"/>
  <c r="J25" i="4"/>
  <c r="I25" i="4"/>
  <c r="H25" i="4"/>
  <c r="G25" i="4"/>
  <c r="F25" i="4"/>
  <c r="E25" i="4"/>
  <c r="D25" i="4"/>
  <c r="C25" i="4"/>
  <c r="B25" i="4"/>
  <c r="A25" i="4"/>
  <c r="K24" i="4"/>
  <c r="J24" i="4"/>
  <c r="I24" i="4"/>
  <c r="H24" i="4"/>
  <c r="G24" i="4"/>
  <c r="F24" i="4"/>
  <c r="E24" i="4"/>
  <c r="D24" i="4"/>
  <c r="C24" i="4"/>
  <c r="B24" i="4"/>
  <c r="A24" i="4"/>
  <c r="K23" i="4"/>
  <c r="J23" i="4"/>
  <c r="I23" i="4"/>
  <c r="H23" i="4"/>
  <c r="G23" i="4"/>
  <c r="F23" i="4"/>
  <c r="E23" i="4"/>
  <c r="D23" i="4"/>
  <c r="C23" i="4"/>
  <c r="B23" i="4"/>
  <c r="A23" i="4"/>
  <c r="K22" i="4"/>
  <c r="J22" i="4"/>
  <c r="J36" i="4" s="1"/>
  <c r="I22" i="4"/>
  <c r="H22" i="4"/>
  <c r="G22" i="4"/>
  <c r="F22" i="4"/>
  <c r="E22" i="4"/>
  <c r="D22" i="4"/>
  <c r="C22" i="4"/>
  <c r="B22" i="4"/>
  <c r="A22" i="4"/>
  <c r="K21" i="4"/>
  <c r="J21" i="4"/>
  <c r="I21" i="4"/>
  <c r="H21" i="4"/>
  <c r="G21" i="4"/>
  <c r="F21" i="4"/>
  <c r="E21" i="4"/>
  <c r="D21" i="4"/>
  <c r="C21" i="4"/>
  <c r="B21" i="4"/>
  <c r="A21" i="4"/>
  <c r="K20" i="4"/>
  <c r="K36" i="4" s="1"/>
  <c r="J20" i="4"/>
  <c r="I20" i="4"/>
  <c r="H20" i="4"/>
  <c r="G20" i="4"/>
  <c r="F20" i="4"/>
  <c r="E20" i="4"/>
  <c r="D20" i="4"/>
  <c r="C20" i="4"/>
  <c r="B20" i="4"/>
  <c r="A20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" i="4"/>
  <c r="A4" i="4"/>
  <c r="B3" i="4"/>
  <c r="A3" i="4"/>
  <c r="B2" i="4"/>
  <c r="A2" i="4"/>
  <c r="B1" i="4"/>
  <c r="A1" i="4"/>
  <c r="AE34" i="3"/>
  <c r="E34" i="3" s="1"/>
  <c r="AD34" i="3"/>
  <c r="D34" i="3" s="1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F34" i="3"/>
  <c r="C34" i="3"/>
  <c r="B34" i="3"/>
  <c r="A34" i="3"/>
  <c r="K33" i="3"/>
  <c r="J33" i="3"/>
  <c r="I33" i="3"/>
  <c r="H33" i="3"/>
  <c r="G33" i="3"/>
  <c r="F33" i="3"/>
  <c r="E33" i="3"/>
  <c r="D33" i="3"/>
  <c r="C33" i="3"/>
  <c r="B33" i="3"/>
  <c r="A33" i="3"/>
  <c r="K32" i="3"/>
  <c r="J32" i="3"/>
  <c r="I32" i="3"/>
  <c r="H32" i="3"/>
  <c r="G32" i="3"/>
  <c r="F32" i="3"/>
  <c r="E32" i="3"/>
  <c r="D32" i="3"/>
  <c r="C32" i="3"/>
  <c r="B32" i="3"/>
  <c r="A32" i="3"/>
  <c r="K31" i="3"/>
  <c r="J31" i="3"/>
  <c r="I31" i="3"/>
  <c r="H31" i="3"/>
  <c r="G31" i="3"/>
  <c r="F31" i="3"/>
  <c r="E31" i="3"/>
  <c r="D31" i="3"/>
  <c r="C31" i="3"/>
  <c r="B31" i="3"/>
  <c r="A31" i="3"/>
  <c r="K30" i="3"/>
  <c r="J30" i="3"/>
  <c r="I30" i="3"/>
  <c r="H30" i="3"/>
  <c r="G30" i="3"/>
  <c r="F30" i="3"/>
  <c r="E30" i="3"/>
  <c r="D30" i="3"/>
  <c r="C30" i="3"/>
  <c r="B30" i="3"/>
  <c r="A30" i="3"/>
  <c r="K29" i="3"/>
  <c r="J29" i="3"/>
  <c r="I29" i="3"/>
  <c r="H29" i="3"/>
  <c r="G29" i="3"/>
  <c r="F29" i="3"/>
  <c r="E29" i="3"/>
  <c r="D29" i="3"/>
  <c r="C29" i="3"/>
  <c r="B29" i="3"/>
  <c r="A29" i="3"/>
  <c r="K28" i="3"/>
  <c r="J28" i="3"/>
  <c r="I28" i="3"/>
  <c r="H28" i="3"/>
  <c r="G28" i="3"/>
  <c r="F28" i="3"/>
  <c r="E28" i="3"/>
  <c r="D28" i="3"/>
  <c r="C28" i="3"/>
  <c r="B28" i="3"/>
  <c r="A28" i="3"/>
  <c r="K27" i="3"/>
  <c r="J27" i="3"/>
  <c r="I27" i="3"/>
  <c r="H27" i="3"/>
  <c r="G27" i="3"/>
  <c r="F27" i="3"/>
  <c r="E27" i="3"/>
  <c r="D27" i="3"/>
  <c r="C27" i="3"/>
  <c r="B27" i="3"/>
  <c r="A27" i="3"/>
  <c r="K26" i="3"/>
  <c r="J26" i="3"/>
  <c r="I26" i="3"/>
  <c r="H26" i="3"/>
  <c r="G26" i="3"/>
  <c r="F26" i="3"/>
  <c r="E26" i="3"/>
  <c r="D26" i="3"/>
  <c r="C26" i="3"/>
  <c r="B26" i="3"/>
  <c r="A26" i="3"/>
  <c r="K25" i="3"/>
  <c r="J25" i="3"/>
  <c r="I25" i="3"/>
  <c r="H25" i="3"/>
  <c r="G25" i="3"/>
  <c r="F25" i="3"/>
  <c r="E25" i="3"/>
  <c r="D25" i="3"/>
  <c r="C25" i="3"/>
  <c r="B25" i="3"/>
  <c r="A25" i="3"/>
  <c r="K24" i="3"/>
  <c r="J24" i="3"/>
  <c r="I24" i="3"/>
  <c r="H24" i="3"/>
  <c r="G24" i="3"/>
  <c r="F24" i="3"/>
  <c r="E24" i="3"/>
  <c r="D24" i="3"/>
  <c r="C24" i="3"/>
  <c r="B24" i="3"/>
  <c r="A24" i="3"/>
  <c r="K23" i="3"/>
  <c r="J23" i="3"/>
  <c r="I23" i="3"/>
  <c r="H23" i="3"/>
  <c r="G23" i="3"/>
  <c r="F23" i="3"/>
  <c r="E23" i="3"/>
  <c r="D23" i="3"/>
  <c r="C23" i="3"/>
  <c r="B23" i="3"/>
  <c r="A23" i="3"/>
  <c r="K22" i="3"/>
  <c r="J22" i="3"/>
  <c r="I22" i="3"/>
  <c r="H22" i="3"/>
  <c r="G22" i="3"/>
  <c r="F22" i="3"/>
  <c r="E22" i="3"/>
  <c r="D22" i="3"/>
  <c r="C22" i="3"/>
  <c r="B22" i="3"/>
  <c r="A22" i="3"/>
  <c r="K21" i="3"/>
  <c r="J21" i="3"/>
  <c r="I21" i="3"/>
  <c r="H21" i="3"/>
  <c r="G21" i="3"/>
  <c r="F21" i="3"/>
  <c r="E21" i="3"/>
  <c r="D21" i="3"/>
  <c r="C21" i="3"/>
  <c r="B21" i="3"/>
  <c r="A21" i="3"/>
  <c r="K20" i="3"/>
  <c r="J20" i="3"/>
  <c r="I20" i="3"/>
  <c r="H20" i="3"/>
  <c r="G20" i="3"/>
  <c r="F20" i="3"/>
  <c r="E20" i="3"/>
  <c r="D20" i="3"/>
  <c r="C20" i="3"/>
  <c r="B20" i="3"/>
  <c r="A20" i="3"/>
  <c r="K19" i="3"/>
  <c r="K34" i="3" s="1"/>
  <c r="J19" i="3"/>
  <c r="J34" i="3" s="1"/>
  <c r="I19" i="3"/>
  <c r="H19" i="3"/>
  <c r="G19" i="3"/>
  <c r="F19" i="3"/>
  <c r="E19" i="3"/>
  <c r="D19" i="3"/>
  <c r="C19" i="3"/>
  <c r="B19" i="3"/>
  <c r="A19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B2" i="3"/>
  <c r="A2" i="3"/>
  <c r="B1" i="3"/>
  <c r="A1" i="3"/>
  <c r="AE54" i="2"/>
  <c r="I54" i="2" s="1"/>
  <c r="AD54" i="2"/>
  <c r="G54" i="2" s="1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H54" i="2"/>
  <c r="F54" i="2"/>
  <c r="E54" i="2"/>
  <c r="C54" i="2"/>
  <c r="B54" i="2"/>
  <c r="A54" i="2"/>
  <c r="K53" i="2"/>
  <c r="J53" i="2"/>
  <c r="I53" i="2"/>
  <c r="H53" i="2"/>
  <c r="G53" i="2"/>
  <c r="F53" i="2"/>
  <c r="E53" i="2"/>
  <c r="D53" i="2"/>
  <c r="C53" i="2"/>
  <c r="B53" i="2"/>
  <c r="A53" i="2"/>
  <c r="K52" i="2"/>
  <c r="J52" i="2"/>
  <c r="I52" i="2"/>
  <c r="H52" i="2"/>
  <c r="G52" i="2"/>
  <c r="F52" i="2"/>
  <c r="E52" i="2"/>
  <c r="D52" i="2"/>
  <c r="C52" i="2"/>
  <c r="B52" i="2"/>
  <c r="A52" i="2"/>
  <c r="K51" i="2"/>
  <c r="J51" i="2"/>
  <c r="I51" i="2"/>
  <c r="H51" i="2"/>
  <c r="G51" i="2"/>
  <c r="F51" i="2"/>
  <c r="E51" i="2"/>
  <c r="D51" i="2"/>
  <c r="C51" i="2"/>
  <c r="B51" i="2"/>
  <c r="A51" i="2"/>
  <c r="K50" i="2"/>
  <c r="J50" i="2"/>
  <c r="I50" i="2"/>
  <c r="H50" i="2"/>
  <c r="G50" i="2"/>
  <c r="F50" i="2"/>
  <c r="E50" i="2"/>
  <c r="D50" i="2"/>
  <c r="C50" i="2"/>
  <c r="B50" i="2"/>
  <c r="A50" i="2"/>
  <c r="K49" i="2"/>
  <c r="J49" i="2"/>
  <c r="I49" i="2"/>
  <c r="H49" i="2"/>
  <c r="G49" i="2"/>
  <c r="F49" i="2"/>
  <c r="E49" i="2"/>
  <c r="D49" i="2"/>
  <c r="C49" i="2"/>
  <c r="B49" i="2"/>
  <c r="A49" i="2"/>
  <c r="K48" i="2"/>
  <c r="J48" i="2"/>
  <c r="I48" i="2"/>
  <c r="H48" i="2"/>
  <c r="G48" i="2"/>
  <c r="F48" i="2"/>
  <c r="E48" i="2"/>
  <c r="D48" i="2"/>
  <c r="C48" i="2"/>
  <c r="B48" i="2"/>
  <c r="A48" i="2"/>
  <c r="K47" i="2"/>
  <c r="J47" i="2"/>
  <c r="I47" i="2"/>
  <c r="H47" i="2"/>
  <c r="G47" i="2"/>
  <c r="F47" i="2"/>
  <c r="E47" i="2"/>
  <c r="D47" i="2"/>
  <c r="C47" i="2"/>
  <c r="B47" i="2"/>
  <c r="A47" i="2"/>
  <c r="K46" i="2"/>
  <c r="J46" i="2"/>
  <c r="I46" i="2"/>
  <c r="H46" i="2"/>
  <c r="G46" i="2"/>
  <c r="F46" i="2"/>
  <c r="E46" i="2"/>
  <c r="D46" i="2"/>
  <c r="C46" i="2"/>
  <c r="B46" i="2"/>
  <c r="A46" i="2"/>
  <c r="K45" i="2"/>
  <c r="J45" i="2"/>
  <c r="I45" i="2"/>
  <c r="H45" i="2"/>
  <c r="G45" i="2"/>
  <c r="F45" i="2"/>
  <c r="E45" i="2"/>
  <c r="D45" i="2"/>
  <c r="C45" i="2"/>
  <c r="B45" i="2"/>
  <c r="A45" i="2"/>
  <c r="K44" i="2"/>
  <c r="J44" i="2"/>
  <c r="I44" i="2"/>
  <c r="H44" i="2"/>
  <c r="G44" i="2"/>
  <c r="F44" i="2"/>
  <c r="E44" i="2"/>
  <c r="D44" i="2"/>
  <c r="C44" i="2"/>
  <c r="B44" i="2"/>
  <c r="A44" i="2"/>
  <c r="K43" i="2"/>
  <c r="J43" i="2"/>
  <c r="I43" i="2"/>
  <c r="H43" i="2"/>
  <c r="G43" i="2"/>
  <c r="F43" i="2"/>
  <c r="E43" i="2"/>
  <c r="D43" i="2"/>
  <c r="C43" i="2"/>
  <c r="B43" i="2"/>
  <c r="A43" i="2"/>
  <c r="K42" i="2"/>
  <c r="J42" i="2"/>
  <c r="I42" i="2"/>
  <c r="H42" i="2"/>
  <c r="G42" i="2"/>
  <c r="F42" i="2"/>
  <c r="E42" i="2"/>
  <c r="D42" i="2"/>
  <c r="C42" i="2"/>
  <c r="B42" i="2"/>
  <c r="A42" i="2"/>
  <c r="K41" i="2"/>
  <c r="J41" i="2"/>
  <c r="I41" i="2"/>
  <c r="H41" i="2"/>
  <c r="G41" i="2"/>
  <c r="F41" i="2"/>
  <c r="E41" i="2"/>
  <c r="D41" i="2"/>
  <c r="C41" i="2"/>
  <c r="B41" i="2"/>
  <c r="A41" i="2"/>
  <c r="K40" i="2"/>
  <c r="J40" i="2"/>
  <c r="I40" i="2"/>
  <c r="H40" i="2"/>
  <c r="G40" i="2"/>
  <c r="F40" i="2"/>
  <c r="E40" i="2"/>
  <c r="D40" i="2"/>
  <c r="C40" i="2"/>
  <c r="B40" i="2"/>
  <c r="A40" i="2"/>
  <c r="K39" i="2"/>
  <c r="J39" i="2"/>
  <c r="I39" i="2"/>
  <c r="H39" i="2"/>
  <c r="G39" i="2"/>
  <c r="F39" i="2"/>
  <c r="E39" i="2"/>
  <c r="D39" i="2"/>
  <c r="C39" i="2"/>
  <c r="B39" i="2"/>
  <c r="A39" i="2"/>
  <c r="K38" i="2"/>
  <c r="J38" i="2"/>
  <c r="I38" i="2"/>
  <c r="H38" i="2"/>
  <c r="G38" i="2"/>
  <c r="F38" i="2"/>
  <c r="E38" i="2"/>
  <c r="D38" i="2"/>
  <c r="C38" i="2"/>
  <c r="B38" i="2"/>
  <c r="A38" i="2"/>
  <c r="K37" i="2"/>
  <c r="J37" i="2"/>
  <c r="I37" i="2"/>
  <c r="H37" i="2"/>
  <c r="G37" i="2"/>
  <c r="F37" i="2"/>
  <c r="E37" i="2"/>
  <c r="D37" i="2"/>
  <c r="C37" i="2"/>
  <c r="B37" i="2"/>
  <c r="A37" i="2"/>
  <c r="K36" i="2"/>
  <c r="J36" i="2"/>
  <c r="I36" i="2"/>
  <c r="H36" i="2"/>
  <c r="G36" i="2"/>
  <c r="F36" i="2"/>
  <c r="E36" i="2"/>
  <c r="D36" i="2"/>
  <c r="C36" i="2"/>
  <c r="B36" i="2"/>
  <c r="A36" i="2"/>
  <c r="K35" i="2"/>
  <c r="J35" i="2"/>
  <c r="I35" i="2"/>
  <c r="H35" i="2"/>
  <c r="G35" i="2"/>
  <c r="F35" i="2"/>
  <c r="E35" i="2"/>
  <c r="D35" i="2"/>
  <c r="C35" i="2"/>
  <c r="B35" i="2"/>
  <c r="A35" i="2"/>
  <c r="K34" i="2"/>
  <c r="J34" i="2"/>
  <c r="I34" i="2"/>
  <c r="H34" i="2"/>
  <c r="G34" i="2"/>
  <c r="F34" i="2"/>
  <c r="E34" i="2"/>
  <c r="D34" i="2"/>
  <c r="C34" i="2"/>
  <c r="B34" i="2"/>
  <c r="A34" i="2"/>
  <c r="K33" i="2"/>
  <c r="J33" i="2"/>
  <c r="I33" i="2"/>
  <c r="H33" i="2"/>
  <c r="G33" i="2"/>
  <c r="F33" i="2"/>
  <c r="E33" i="2"/>
  <c r="D33" i="2"/>
  <c r="C33" i="2"/>
  <c r="B33" i="2"/>
  <c r="A33" i="2"/>
  <c r="K32" i="2"/>
  <c r="J32" i="2"/>
  <c r="I32" i="2"/>
  <c r="H32" i="2"/>
  <c r="G32" i="2"/>
  <c r="F32" i="2"/>
  <c r="E32" i="2"/>
  <c r="D32" i="2"/>
  <c r="C32" i="2"/>
  <c r="B32" i="2"/>
  <c r="A32" i="2"/>
  <c r="K31" i="2"/>
  <c r="J31" i="2"/>
  <c r="I31" i="2"/>
  <c r="H31" i="2"/>
  <c r="G31" i="2"/>
  <c r="F31" i="2"/>
  <c r="E31" i="2"/>
  <c r="D31" i="2"/>
  <c r="C31" i="2"/>
  <c r="B31" i="2"/>
  <c r="A31" i="2"/>
  <c r="K30" i="2"/>
  <c r="J30" i="2"/>
  <c r="J54" i="2" s="1"/>
  <c r="I30" i="2"/>
  <c r="H30" i="2"/>
  <c r="G30" i="2"/>
  <c r="F30" i="2"/>
  <c r="E30" i="2"/>
  <c r="D30" i="2"/>
  <c r="C30" i="2"/>
  <c r="B30" i="2"/>
  <c r="A30" i="2"/>
  <c r="K29" i="2"/>
  <c r="K54" i="2" s="1"/>
  <c r="J29" i="2"/>
  <c r="I29" i="2"/>
  <c r="H29" i="2"/>
  <c r="G29" i="2"/>
  <c r="F29" i="2"/>
  <c r="E29" i="2"/>
  <c r="D29" i="2"/>
  <c r="C29" i="2"/>
  <c r="B29" i="2"/>
  <c r="A29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B2" i="2"/>
  <c r="A2" i="2"/>
  <c r="B1" i="2"/>
  <c r="A1" i="2"/>
  <c r="AE76" i="1"/>
  <c r="I76" i="1" s="1"/>
  <c r="AD76" i="1"/>
  <c r="D76" i="1" s="1"/>
  <c r="X76" i="1"/>
  <c r="W76" i="1"/>
  <c r="V76" i="1"/>
  <c r="U76" i="1"/>
  <c r="T76" i="1"/>
  <c r="S76" i="1"/>
  <c r="R76" i="1"/>
  <c r="F76" i="1"/>
  <c r="E76" i="1"/>
  <c r="B76" i="1"/>
  <c r="A76" i="1"/>
  <c r="K75" i="1"/>
  <c r="I75" i="1"/>
  <c r="H75" i="1"/>
  <c r="G75" i="1"/>
  <c r="F75" i="1"/>
  <c r="E75" i="1"/>
  <c r="D75" i="1"/>
  <c r="C75" i="1"/>
  <c r="B75" i="1"/>
  <c r="A75" i="1"/>
  <c r="K74" i="1"/>
  <c r="I74" i="1"/>
  <c r="H74" i="1"/>
  <c r="G74" i="1"/>
  <c r="F74" i="1"/>
  <c r="E74" i="1"/>
  <c r="D74" i="1"/>
  <c r="C74" i="1"/>
  <c r="B74" i="1"/>
  <c r="A74" i="1"/>
  <c r="K73" i="1"/>
  <c r="I73" i="1"/>
  <c r="H73" i="1"/>
  <c r="G73" i="1"/>
  <c r="F73" i="1"/>
  <c r="E73" i="1"/>
  <c r="D73" i="1"/>
  <c r="C73" i="1"/>
  <c r="B73" i="1"/>
  <c r="A73" i="1"/>
  <c r="K72" i="1"/>
  <c r="I72" i="1"/>
  <c r="H72" i="1"/>
  <c r="G72" i="1"/>
  <c r="F72" i="1"/>
  <c r="E72" i="1"/>
  <c r="D72" i="1"/>
  <c r="C72" i="1"/>
  <c r="B72" i="1"/>
  <c r="A72" i="1"/>
  <c r="K71" i="1"/>
  <c r="J71" i="1"/>
  <c r="I71" i="1"/>
  <c r="H71" i="1"/>
  <c r="G71" i="1"/>
  <c r="F71" i="1"/>
  <c r="E71" i="1"/>
  <c r="D71" i="1"/>
  <c r="C71" i="1"/>
  <c r="B71" i="1"/>
  <c r="A71" i="1"/>
  <c r="K70" i="1"/>
  <c r="J70" i="1"/>
  <c r="I70" i="1"/>
  <c r="H70" i="1"/>
  <c r="G70" i="1"/>
  <c r="F70" i="1"/>
  <c r="E70" i="1"/>
  <c r="D70" i="1"/>
  <c r="C70" i="1"/>
  <c r="B70" i="1"/>
  <c r="A70" i="1"/>
  <c r="K69" i="1"/>
  <c r="J69" i="1"/>
  <c r="I69" i="1"/>
  <c r="H69" i="1"/>
  <c r="G69" i="1"/>
  <c r="F69" i="1"/>
  <c r="E69" i="1"/>
  <c r="D69" i="1"/>
  <c r="C69" i="1"/>
  <c r="B69" i="1"/>
  <c r="A69" i="1"/>
  <c r="K68" i="1"/>
  <c r="J68" i="1"/>
  <c r="I68" i="1"/>
  <c r="H68" i="1"/>
  <c r="G68" i="1"/>
  <c r="F68" i="1"/>
  <c r="E68" i="1"/>
  <c r="D68" i="1"/>
  <c r="C68" i="1"/>
  <c r="B68" i="1"/>
  <c r="A68" i="1"/>
  <c r="K67" i="1"/>
  <c r="J67" i="1"/>
  <c r="I67" i="1"/>
  <c r="H67" i="1"/>
  <c r="G67" i="1"/>
  <c r="F67" i="1"/>
  <c r="E67" i="1"/>
  <c r="D67" i="1"/>
  <c r="C67" i="1"/>
  <c r="B67" i="1"/>
  <c r="A67" i="1"/>
  <c r="K66" i="1"/>
  <c r="J66" i="1"/>
  <c r="I66" i="1"/>
  <c r="H66" i="1"/>
  <c r="G66" i="1"/>
  <c r="F66" i="1"/>
  <c r="E66" i="1"/>
  <c r="D66" i="1"/>
  <c r="C66" i="1"/>
  <c r="B66" i="1"/>
  <c r="A66" i="1"/>
  <c r="K65" i="1"/>
  <c r="I65" i="1"/>
  <c r="H65" i="1"/>
  <c r="G65" i="1"/>
  <c r="F65" i="1"/>
  <c r="E65" i="1"/>
  <c r="D65" i="1"/>
  <c r="C65" i="1"/>
  <c r="B65" i="1"/>
  <c r="A65" i="1"/>
  <c r="K64" i="1"/>
  <c r="I64" i="1"/>
  <c r="H64" i="1"/>
  <c r="G64" i="1"/>
  <c r="F64" i="1"/>
  <c r="E64" i="1"/>
  <c r="D64" i="1"/>
  <c r="C64" i="1"/>
  <c r="B64" i="1"/>
  <c r="A64" i="1"/>
  <c r="K63" i="1"/>
  <c r="I63" i="1"/>
  <c r="H63" i="1"/>
  <c r="G63" i="1"/>
  <c r="F63" i="1"/>
  <c r="E63" i="1"/>
  <c r="D63" i="1"/>
  <c r="C63" i="1"/>
  <c r="B63" i="1"/>
  <c r="A63" i="1"/>
  <c r="K62" i="1"/>
  <c r="I62" i="1"/>
  <c r="H62" i="1"/>
  <c r="G62" i="1"/>
  <c r="F62" i="1"/>
  <c r="E62" i="1"/>
  <c r="D62" i="1"/>
  <c r="C62" i="1"/>
  <c r="B62" i="1"/>
  <c r="A62" i="1"/>
  <c r="K61" i="1"/>
  <c r="I61" i="1"/>
  <c r="H61" i="1"/>
  <c r="G61" i="1"/>
  <c r="F61" i="1"/>
  <c r="E61" i="1"/>
  <c r="D61" i="1"/>
  <c r="C61" i="1"/>
  <c r="B61" i="1"/>
  <c r="A61" i="1"/>
  <c r="K60" i="1"/>
  <c r="I60" i="1"/>
  <c r="H60" i="1"/>
  <c r="G60" i="1"/>
  <c r="F60" i="1"/>
  <c r="E60" i="1"/>
  <c r="D60" i="1"/>
  <c r="C60" i="1"/>
  <c r="B60" i="1"/>
  <c r="A60" i="1"/>
  <c r="K59" i="1"/>
  <c r="J59" i="1"/>
  <c r="I59" i="1"/>
  <c r="H59" i="1"/>
  <c r="G59" i="1"/>
  <c r="F59" i="1"/>
  <c r="E59" i="1"/>
  <c r="D59" i="1"/>
  <c r="C59" i="1"/>
  <c r="B59" i="1"/>
  <c r="A59" i="1"/>
  <c r="K58" i="1"/>
  <c r="J58" i="1"/>
  <c r="I58" i="1"/>
  <c r="H58" i="1"/>
  <c r="G58" i="1"/>
  <c r="F58" i="1"/>
  <c r="E58" i="1"/>
  <c r="D58" i="1"/>
  <c r="C58" i="1"/>
  <c r="B58" i="1"/>
  <c r="A58" i="1"/>
  <c r="K57" i="1"/>
  <c r="J57" i="1"/>
  <c r="I57" i="1"/>
  <c r="H57" i="1"/>
  <c r="G57" i="1"/>
  <c r="F57" i="1"/>
  <c r="E57" i="1"/>
  <c r="D57" i="1"/>
  <c r="C57" i="1"/>
  <c r="B57" i="1"/>
  <c r="A57" i="1"/>
  <c r="K56" i="1"/>
  <c r="J56" i="1"/>
  <c r="I56" i="1"/>
  <c r="H56" i="1"/>
  <c r="G56" i="1"/>
  <c r="F56" i="1"/>
  <c r="E56" i="1"/>
  <c r="D56" i="1"/>
  <c r="C56" i="1"/>
  <c r="B56" i="1"/>
  <c r="A56" i="1"/>
  <c r="K55" i="1"/>
  <c r="J55" i="1"/>
  <c r="I55" i="1"/>
  <c r="H55" i="1"/>
  <c r="G55" i="1"/>
  <c r="F55" i="1"/>
  <c r="E55" i="1"/>
  <c r="D55" i="1"/>
  <c r="C55" i="1"/>
  <c r="B55" i="1"/>
  <c r="A55" i="1"/>
  <c r="AE54" i="1"/>
  <c r="J72" i="1" s="1"/>
  <c r="AD54" i="1"/>
  <c r="D54" i="1" s="1"/>
  <c r="AC54" i="1"/>
  <c r="AC76" i="1" s="1"/>
  <c r="AB54" i="1"/>
  <c r="AB76" i="1" s="1"/>
  <c r="AA54" i="1"/>
  <c r="AA76" i="1" s="1"/>
  <c r="Z54" i="1"/>
  <c r="Z76" i="1" s="1"/>
  <c r="Y54" i="1"/>
  <c r="Y76" i="1" s="1"/>
  <c r="X54" i="1"/>
  <c r="W54" i="1"/>
  <c r="V54" i="1"/>
  <c r="U54" i="1"/>
  <c r="T54" i="1"/>
  <c r="S54" i="1"/>
  <c r="R54" i="1"/>
  <c r="Q54" i="1"/>
  <c r="Q76" i="1" s="1"/>
  <c r="P54" i="1"/>
  <c r="P76" i="1" s="1"/>
  <c r="O54" i="1"/>
  <c r="O76" i="1" s="1"/>
  <c r="F54" i="1"/>
  <c r="B54" i="1"/>
  <c r="A54" i="1"/>
  <c r="K53" i="1"/>
  <c r="J53" i="1"/>
  <c r="I53" i="1"/>
  <c r="H53" i="1"/>
  <c r="G53" i="1"/>
  <c r="F53" i="1"/>
  <c r="E53" i="1"/>
  <c r="D53" i="1"/>
  <c r="C53" i="1"/>
  <c r="B53" i="1"/>
  <c r="A53" i="1"/>
  <c r="K52" i="1"/>
  <c r="J52" i="1"/>
  <c r="I52" i="1"/>
  <c r="H52" i="1"/>
  <c r="G52" i="1"/>
  <c r="F52" i="1"/>
  <c r="E52" i="1"/>
  <c r="D52" i="1"/>
  <c r="C52" i="1"/>
  <c r="B52" i="1"/>
  <c r="A52" i="1"/>
  <c r="K51" i="1"/>
  <c r="J51" i="1"/>
  <c r="I51" i="1"/>
  <c r="H51" i="1"/>
  <c r="G51" i="1"/>
  <c r="F51" i="1"/>
  <c r="E51" i="1"/>
  <c r="D51" i="1"/>
  <c r="C51" i="1"/>
  <c r="B51" i="1"/>
  <c r="A51" i="1"/>
  <c r="K50" i="1"/>
  <c r="J50" i="1"/>
  <c r="I50" i="1"/>
  <c r="H50" i="1"/>
  <c r="G50" i="1"/>
  <c r="F50" i="1"/>
  <c r="E50" i="1"/>
  <c r="D50" i="1"/>
  <c r="C50" i="1"/>
  <c r="B50" i="1"/>
  <c r="A50" i="1"/>
  <c r="K49" i="1"/>
  <c r="J49" i="1"/>
  <c r="I49" i="1"/>
  <c r="H49" i="1"/>
  <c r="G49" i="1"/>
  <c r="F49" i="1"/>
  <c r="E49" i="1"/>
  <c r="D49" i="1"/>
  <c r="C49" i="1"/>
  <c r="B49" i="1"/>
  <c r="A49" i="1"/>
  <c r="K48" i="1"/>
  <c r="J48" i="1"/>
  <c r="I48" i="1"/>
  <c r="H48" i="1"/>
  <c r="G48" i="1"/>
  <c r="F48" i="1"/>
  <c r="E48" i="1"/>
  <c r="D48" i="1"/>
  <c r="C48" i="1"/>
  <c r="B48" i="1"/>
  <c r="A48" i="1"/>
  <c r="K47" i="1"/>
  <c r="J47" i="1"/>
  <c r="I47" i="1"/>
  <c r="H47" i="1"/>
  <c r="G47" i="1"/>
  <c r="F47" i="1"/>
  <c r="E47" i="1"/>
  <c r="D47" i="1"/>
  <c r="C47" i="1"/>
  <c r="B47" i="1"/>
  <c r="A47" i="1"/>
  <c r="K46" i="1"/>
  <c r="J46" i="1"/>
  <c r="I46" i="1"/>
  <c r="H46" i="1"/>
  <c r="G46" i="1"/>
  <c r="F46" i="1"/>
  <c r="E46" i="1"/>
  <c r="D46" i="1"/>
  <c r="C46" i="1"/>
  <c r="B46" i="1"/>
  <c r="A46" i="1"/>
  <c r="K45" i="1"/>
  <c r="J45" i="1"/>
  <c r="I45" i="1"/>
  <c r="H45" i="1"/>
  <c r="G45" i="1"/>
  <c r="F45" i="1"/>
  <c r="E45" i="1"/>
  <c r="D45" i="1"/>
  <c r="C45" i="1"/>
  <c r="B45" i="1"/>
  <c r="A45" i="1"/>
  <c r="K44" i="1"/>
  <c r="J44" i="1"/>
  <c r="I44" i="1"/>
  <c r="H44" i="1"/>
  <c r="G44" i="1"/>
  <c r="F44" i="1"/>
  <c r="E44" i="1"/>
  <c r="D44" i="1"/>
  <c r="C44" i="1"/>
  <c r="B44" i="1"/>
  <c r="A44" i="1"/>
  <c r="K43" i="1"/>
  <c r="J43" i="1"/>
  <c r="I43" i="1"/>
  <c r="H43" i="1"/>
  <c r="G43" i="1"/>
  <c r="F43" i="1"/>
  <c r="E43" i="1"/>
  <c r="D43" i="1"/>
  <c r="C43" i="1"/>
  <c r="B43" i="1"/>
  <c r="A43" i="1"/>
  <c r="K42" i="1"/>
  <c r="J42" i="1"/>
  <c r="I42" i="1"/>
  <c r="H42" i="1"/>
  <c r="G42" i="1"/>
  <c r="F42" i="1"/>
  <c r="E42" i="1"/>
  <c r="D42" i="1"/>
  <c r="C42" i="1"/>
  <c r="B42" i="1"/>
  <c r="A42" i="1"/>
  <c r="K41" i="1"/>
  <c r="J41" i="1"/>
  <c r="I41" i="1"/>
  <c r="H41" i="1"/>
  <c r="G41" i="1"/>
  <c r="F41" i="1"/>
  <c r="E41" i="1"/>
  <c r="D41" i="1"/>
  <c r="C41" i="1"/>
  <c r="B41" i="1"/>
  <c r="A41" i="1"/>
  <c r="K40" i="1"/>
  <c r="K76" i="1" s="1"/>
  <c r="J40" i="1"/>
  <c r="I40" i="1"/>
  <c r="H40" i="1"/>
  <c r="G40" i="1"/>
  <c r="F40" i="1"/>
  <c r="E40" i="1"/>
  <c r="D40" i="1"/>
  <c r="C40" i="1"/>
  <c r="B40" i="1"/>
  <c r="A40" i="1"/>
  <c r="K39" i="1"/>
  <c r="J39" i="1"/>
  <c r="I39" i="1"/>
  <c r="H39" i="1"/>
  <c r="G39" i="1"/>
  <c r="F39" i="1"/>
  <c r="E39" i="1"/>
  <c r="D39" i="1"/>
  <c r="C39" i="1"/>
  <c r="B39" i="1"/>
  <c r="A39" i="1"/>
  <c r="K38" i="1"/>
  <c r="J38" i="1"/>
  <c r="I38" i="1"/>
  <c r="H38" i="1"/>
  <c r="G38" i="1"/>
  <c r="F38" i="1"/>
  <c r="E38" i="1"/>
  <c r="D38" i="1"/>
  <c r="C38" i="1"/>
  <c r="B38" i="1"/>
  <c r="A38" i="1"/>
  <c r="K37" i="1"/>
  <c r="J37" i="1"/>
  <c r="I37" i="1"/>
  <c r="H37" i="1"/>
  <c r="G37" i="1"/>
  <c r="F37" i="1"/>
  <c r="E37" i="1"/>
  <c r="D37" i="1"/>
  <c r="C37" i="1"/>
  <c r="B37" i="1"/>
  <c r="A37" i="1"/>
  <c r="K36" i="1"/>
  <c r="J36" i="1"/>
  <c r="I36" i="1"/>
  <c r="H36" i="1"/>
  <c r="G36" i="1"/>
  <c r="F36" i="1"/>
  <c r="E36" i="1"/>
  <c r="D36" i="1"/>
  <c r="C36" i="1"/>
  <c r="B36" i="1"/>
  <c r="A36" i="1"/>
  <c r="K35" i="1"/>
  <c r="J35" i="1"/>
  <c r="I35" i="1"/>
  <c r="H35" i="1"/>
  <c r="G35" i="1"/>
  <c r="F35" i="1"/>
  <c r="E35" i="1"/>
  <c r="D35" i="1"/>
  <c r="C35" i="1"/>
  <c r="B35" i="1"/>
  <c r="A35" i="1"/>
  <c r="K34" i="1"/>
  <c r="J34" i="1"/>
  <c r="I34" i="1"/>
  <c r="H34" i="1"/>
  <c r="G34" i="1"/>
  <c r="F34" i="1"/>
  <c r="E34" i="1"/>
  <c r="D34" i="1"/>
  <c r="C34" i="1"/>
  <c r="B34" i="1"/>
  <c r="A34" i="1"/>
  <c r="K33" i="1"/>
  <c r="J33" i="1"/>
  <c r="I33" i="1"/>
  <c r="H33" i="1"/>
  <c r="G33" i="1"/>
  <c r="F33" i="1"/>
  <c r="E33" i="1"/>
  <c r="D33" i="1"/>
  <c r="C33" i="1"/>
  <c r="B33" i="1"/>
  <c r="A33" i="1"/>
  <c r="K32" i="1"/>
  <c r="J32" i="1"/>
  <c r="I32" i="1"/>
  <c r="H32" i="1"/>
  <c r="G32" i="1"/>
  <c r="F32" i="1"/>
  <c r="E32" i="1"/>
  <c r="D32" i="1"/>
  <c r="C32" i="1"/>
  <c r="B32" i="1"/>
  <c r="A32" i="1"/>
  <c r="K31" i="1"/>
  <c r="J31" i="1"/>
  <c r="I31" i="1"/>
  <c r="H31" i="1"/>
  <c r="G31" i="1"/>
  <c r="F31" i="1"/>
  <c r="E31" i="1"/>
  <c r="D31" i="1"/>
  <c r="C31" i="1"/>
  <c r="B31" i="1"/>
  <c r="A31" i="1"/>
  <c r="K30" i="1"/>
  <c r="J30" i="1"/>
  <c r="J54" i="1" s="1"/>
  <c r="I30" i="1"/>
  <c r="H30" i="1"/>
  <c r="G30" i="1"/>
  <c r="F30" i="1"/>
  <c r="E30" i="1"/>
  <c r="D30" i="1"/>
  <c r="C30" i="1"/>
  <c r="B30" i="1"/>
  <c r="A30" i="1"/>
  <c r="K29" i="1"/>
  <c r="K54" i="1" s="1"/>
  <c r="J29" i="1"/>
  <c r="I29" i="1"/>
  <c r="H29" i="1"/>
  <c r="G29" i="1"/>
  <c r="F29" i="1"/>
  <c r="E29" i="1"/>
  <c r="D29" i="1"/>
  <c r="C29" i="1"/>
  <c r="B29" i="1"/>
  <c r="A29" i="1"/>
  <c r="B28" i="1"/>
  <c r="A28" i="1"/>
  <c r="B27" i="1"/>
  <c r="A27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A2" i="1"/>
  <c r="B1" i="1"/>
  <c r="A1" i="1"/>
  <c r="C76" i="1" l="1"/>
  <c r="H76" i="1"/>
  <c r="G40" i="10"/>
  <c r="C54" i="1"/>
  <c r="H26" i="6"/>
  <c r="J65" i="1"/>
  <c r="E54" i="1"/>
  <c r="H34" i="3"/>
  <c r="E36" i="4"/>
  <c r="J63" i="1"/>
  <c r="J75" i="1"/>
  <c r="I34" i="3"/>
  <c r="C70" i="7"/>
  <c r="H40" i="10"/>
  <c r="G76" i="1"/>
  <c r="G34" i="3"/>
  <c r="J64" i="1"/>
  <c r="G54" i="1"/>
  <c r="J62" i="1"/>
  <c r="J74" i="1"/>
  <c r="G36" i="4"/>
  <c r="H54" i="1"/>
  <c r="J61" i="1"/>
  <c r="J73" i="1"/>
  <c r="H36" i="4"/>
  <c r="E54" i="8"/>
  <c r="I54" i="1"/>
  <c r="J60" i="1"/>
  <c r="J76" i="1" s="1"/>
  <c r="G54" i="8"/>
  <c r="E58" i="9"/>
  <c r="D54" i="2"/>
  <c r="D44" i="5"/>
  <c r="D26" i="6"/>
  <c r="G58" i="9"/>
  <c r="F26" i="6"/>
  <c r="H58" i="9"/>
</calcChain>
</file>

<file path=xl/sharedStrings.xml><?xml version="1.0" encoding="utf-8"?>
<sst xmlns="http://schemas.openxmlformats.org/spreadsheetml/2006/main" count="1236" uniqueCount="85">
  <si>
    <t>ParentID</t>
  </si>
  <si>
    <t>TopPSCtext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</si>
  <si>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</si>
  <si>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</si>
  <si>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</si>
  <si>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</si>
  <si>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</si>
  <si>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</si>
  <si>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</si>
  <si>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</si>
  <si>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</si>
  <si>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</si>
  <si>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</si>
  <si>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</si>
  <si>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</si>
  <si>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</si>
  <si>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</si>
  <si>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</si>
  <si>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</si>
  <si>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ABL Space</t>
  </si>
  <si>
    <t>SPACE TRANSP &amp; LAUNCH</t>
  </si>
  <si>
    <t>BLUE ORIGIN</t>
  </si>
  <si>
    <t>Other Labeled</t>
  </si>
  <si>
    <t>R&amp;D- SPACE: AERONAUTICS/SPACE TECHNOLOGY (APPLIED RESEARCH/EXPLORATORY DEVELOPMENT)</t>
  </si>
  <si>
    <t>R&amp;D- SPACE: AERONAUTICS/SPACE TECHNOLOGY (ENGINEERING DEVELOPMENT)</t>
  </si>
  <si>
    <t>R&amp;D- SPACE: FLIGHT (APPLIED RESEARCH/EXPLORATORY DEVELOPMENT)</t>
  </si>
  <si>
    <t>BOEING</t>
  </si>
  <si>
    <t>R&amp;D- SPACE: AERONAUTICS/SPACE TECHNOLOGY (BASIC RESEARCH)</t>
  </si>
  <si>
    <t>R&amp;D- SPACE: FLIGHT (ENGINEERING DEVELOPMENT)</t>
  </si>
  <si>
    <t>Firefly Aerospace</t>
  </si>
  <si>
    <t>NORTHROP GRUMMAN</t>
  </si>
  <si>
    <t>RUSSIA SPACE AGENCY</t>
  </si>
  <si>
    <t>R&amp;D- SPACE: SCIENCE/APPLICATIONS (APPLIED RESEARCH/EXPLORATORY DEVELOPMENT)</t>
  </si>
  <si>
    <t>Rocket Lab</t>
  </si>
  <si>
    <t>SPACEX</t>
  </si>
  <si>
    <t>UNITED LAUNCH ALLIANCE</t>
  </si>
  <si>
    <t>SPACE VEHICLES</t>
  </si>
  <si>
    <t>Virgin Orbit</t>
  </si>
  <si>
    <t>Grand Total</t>
  </si>
  <si>
    <t/>
  </si>
  <si>
    <t>SpaceArea</t>
  </si>
  <si>
    <t>Space Transp. and Launch</t>
  </si>
  <si>
    <t>R&amp;D (Space Flight)</t>
  </si>
  <si>
    <t>Other Products</t>
  </si>
  <si>
    <t>R&amp;D (Defense)</t>
  </si>
  <si>
    <t>Space Vehicle Launchers</t>
  </si>
  <si>
    <t>Space Vehicle Services</t>
  </si>
  <si>
    <t>R&amp;D (All Other)</t>
  </si>
  <si>
    <t>Space Vehicles and Componnents</t>
  </si>
  <si>
    <t>TopProject</t>
  </si>
  <si>
    <t>EELV</t>
  </si>
  <si>
    <t>TopCAU</t>
  </si>
  <si>
    <t>CONT_AWD_NNM07AB03C_8000_-NONE-_-NONE-</t>
  </si>
  <si>
    <t>CONT_AWD_GSFC0200211DNAS502200_8000_-NONE-_-NONE-</t>
  </si>
  <si>
    <t>CONT_AWD_80MSFC20C0034_8000_-NONE-_-NONE-</t>
  </si>
  <si>
    <t>CONT_AWD_NNK17MA01T_8000_NNK14MA74C_8000</t>
  </si>
  <si>
    <t>CONT_AWD_FA881113C0003_9700_-NONE-_-NONE-</t>
  </si>
  <si>
    <t>Customer</t>
  </si>
  <si>
    <t>Defense</t>
  </si>
  <si>
    <t>NASA</t>
  </si>
  <si>
    <t>Energy</t>
  </si>
  <si>
    <t>Other Agencies</t>
  </si>
  <si>
    <t>Competition.sum</t>
  </si>
  <si>
    <t>1 Offer</t>
  </si>
  <si>
    <t>3+ Offers</t>
  </si>
  <si>
    <t>2 Offers</t>
  </si>
  <si>
    <t>No Comp.</t>
  </si>
  <si>
    <t>Unlabeled</t>
  </si>
  <si>
    <t>PricingUCA</t>
  </si>
  <si>
    <t>FFP</t>
  </si>
  <si>
    <t>Combination/Other</t>
  </si>
  <si>
    <t>Incentive</t>
  </si>
  <si>
    <t>Other CB</t>
  </si>
  <si>
    <t>UCA</t>
  </si>
  <si>
    <t>T&amp;M/LH/FPLOE</t>
  </si>
  <si>
    <t>Vehicle.sum7</t>
  </si>
  <si>
    <t>Multi-Awd.</t>
  </si>
  <si>
    <t>Single-Awd.</t>
  </si>
  <si>
    <t>Definitive</t>
  </si>
  <si>
    <t>BOA or BPA</t>
  </si>
  <si>
    <t>Pur. Order</t>
  </si>
  <si>
    <t>AnyCommercialText</t>
  </si>
  <si>
    <t>Not Classified
as Commercial</t>
  </si>
  <si>
    <t>Any Commercial
Classification</t>
  </si>
  <si>
    <t>Non-development
or Commercial Similar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</si>
</sst>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,,,&quot;B&quot;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0" xfId="0" applyNumberFormat="1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26"/>
  <sheetViews>
    <sheetView workbookViewId="0">
      <pane xSplit="1" ySplit="1" topLeftCell="P2" activePane="bottomRight" state="frozen"/>
      <selection pane="topRight"/>
      <selection pane="bottomLeft"/>
      <selection pane="bottomRight" activeCell="AC16" sqref="AC16"/>
    </sheetView>
  </sheetViews>
  <sheetFormatPr defaultColWidth="11.5546875" defaultRowHeight="14.4" x14ac:dyDescent="0.3"/>
  <sheetData>
    <row r="1" spans="1:31" x14ac:dyDescent="0.3">
      <c r="A1" t="str">
        <f t="shared" ref="A1:A12" si="0">L1</f>
        <v>ParentID</v>
      </c>
      <c r="L1" t="s">
        <v>0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B1" t="s">
        <v>17</v>
      </c>
      <c r="AC1" t="s">
        <v>18</v>
      </c>
    </row>
    <row r="2" spans="1:31" x14ac:dyDescent="0.3">
      <c r="A2" t="str">
        <f t="shared" si="0"/>
        <v>ABL Space</v>
      </c>
      <c r="L2" t="s">
        <v>19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>
        <v>50000</v>
      </c>
      <c r="AB2" s="1">
        <v>0</v>
      </c>
      <c r="AC2" s="1">
        <v>1005000</v>
      </c>
      <c r="AD2" s="1"/>
      <c r="AE2" s="1"/>
    </row>
    <row r="3" spans="1:31" x14ac:dyDescent="0.3">
      <c r="A3" t="str">
        <f t="shared" si="0"/>
        <v>BLUE ORIGIN</v>
      </c>
      <c r="L3" t="s">
        <v>21</v>
      </c>
      <c r="M3" s="1"/>
      <c r="N3" s="1"/>
      <c r="O3" s="1"/>
      <c r="P3" s="1"/>
      <c r="Q3" s="1"/>
      <c r="R3" s="1"/>
      <c r="S3" s="1"/>
      <c r="T3" s="1"/>
      <c r="U3" s="1"/>
      <c r="V3" s="1">
        <v>781920</v>
      </c>
      <c r="W3" s="1">
        <v>664628.46100000001</v>
      </c>
      <c r="X3" s="1">
        <v>352325.96490000002</v>
      </c>
      <c r="Y3" s="1">
        <v>2562119.9752000002</v>
      </c>
      <c r="Z3" s="1">
        <v>230940081.14840001</v>
      </c>
      <c r="AA3" s="1">
        <v>278931819.59960002</v>
      </c>
      <c r="AB3" s="1">
        <v>15123573</v>
      </c>
      <c r="AC3" s="1">
        <v>440844388</v>
      </c>
      <c r="AD3" s="1"/>
      <c r="AE3" s="1"/>
    </row>
    <row r="4" spans="1:31" x14ac:dyDescent="0.3">
      <c r="A4" t="str">
        <f t="shared" si="0"/>
        <v>BOEING</v>
      </c>
      <c r="L4" t="s">
        <v>26</v>
      </c>
      <c r="M4" s="1">
        <v>142399593.25</v>
      </c>
      <c r="N4" s="1">
        <v>864741348.22189999</v>
      </c>
      <c r="O4" s="1">
        <v>113665748.62</v>
      </c>
      <c r="P4" s="1">
        <v>253915041.53909999</v>
      </c>
      <c r="Q4" s="1">
        <v>275034920.69489998</v>
      </c>
      <c r="R4" s="1">
        <v>572159153.80009997</v>
      </c>
      <c r="S4" s="1">
        <v>633656668.13</v>
      </c>
      <c r="T4" s="1">
        <v>675766688.08010006</v>
      </c>
      <c r="U4" s="1">
        <v>732169319.97819996</v>
      </c>
      <c r="V4" s="1">
        <v>913469292.25590003</v>
      </c>
      <c r="W4" s="1">
        <v>969392062.69879997</v>
      </c>
      <c r="X4" s="1">
        <v>1166543019.5998001</v>
      </c>
      <c r="Y4" s="1">
        <v>1025909772.5199</v>
      </c>
      <c r="Z4" s="1">
        <v>948639104.801</v>
      </c>
      <c r="AA4" s="1">
        <v>1074044158.7316</v>
      </c>
      <c r="AB4" s="1">
        <v>1248851201.4349999</v>
      </c>
      <c r="AC4" s="1">
        <v>1053823879.6201</v>
      </c>
      <c r="AD4" s="1"/>
      <c r="AE4" s="1"/>
    </row>
    <row r="5" spans="1:31" x14ac:dyDescent="0.3">
      <c r="A5" t="str">
        <f t="shared" si="0"/>
        <v>Firefly Aerospace</v>
      </c>
      <c r="L5" t="s">
        <v>29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>
        <v>25000</v>
      </c>
      <c r="Z5" s="1"/>
      <c r="AA5" s="1">
        <v>49899250.5</v>
      </c>
      <c r="AB5" s="1">
        <v>37869252</v>
      </c>
      <c r="AC5" s="1">
        <v>94871677</v>
      </c>
      <c r="AD5" s="1"/>
      <c r="AE5" s="1"/>
    </row>
    <row r="6" spans="1:31" x14ac:dyDescent="0.3">
      <c r="A6" t="str">
        <f t="shared" si="0"/>
        <v>NORTHROP GRUMMAN</v>
      </c>
      <c r="L6" t="s">
        <v>30</v>
      </c>
      <c r="M6" s="1">
        <v>227583859.88</v>
      </c>
      <c r="N6" s="1">
        <v>298184254.69999999</v>
      </c>
      <c r="O6" s="1">
        <v>307561285.26999998</v>
      </c>
      <c r="P6" s="1">
        <v>256561259</v>
      </c>
      <c r="Q6" s="1">
        <v>269530053.31010002</v>
      </c>
      <c r="R6" s="1">
        <v>279280331.5625</v>
      </c>
      <c r="S6" s="1">
        <v>339180918.24000001</v>
      </c>
      <c r="T6" s="1">
        <v>371591852.20999998</v>
      </c>
      <c r="U6" s="1">
        <v>328751427.3502</v>
      </c>
      <c r="V6" s="1">
        <v>316833641.71579999</v>
      </c>
      <c r="W6" s="1">
        <v>307253224.32810003</v>
      </c>
      <c r="X6" s="1">
        <v>250950653.59</v>
      </c>
      <c r="Y6" s="1">
        <v>971859037.22979999</v>
      </c>
      <c r="Z6" s="1">
        <v>1036044814.4493001</v>
      </c>
      <c r="AA6" s="1">
        <v>879433932.14979994</v>
      </c>
      <c r="AB6" s="1">
        <v>819436988.04939997</v>
      </c>
      <c r="AC6" s="1">
        <v>908686891.9619</v>
      </c>
      <c r="AD6" s="1"/>
      <c r="AE6" s="1"/>
    </row>
    <row r="7" spans="1:31" x14ac:dyDescent="0.3">
      <c r="A7" t="str">
        <f t="shared" si="0"/>
        <v>RUSSIA SPACE AGENCY</v>
      </c>
      <c r="L7" t="s">
        <v>31</v>
      </c>
      <c r="M7" s="1">
        <v>100040612</v>
      </c>
      <c r="N7" s="1">
        <v>199782273</v>
      </c>
      <c r="O7" s="1">
        <v>387192261</v>
      </c>
      <c r="P7" s="1">
        <v>341238820</v>
      </c>
      <c r="Q7" s="1">
        <v>414009402.3398</v>
      </c>
      <c r="R7" s="1">
        <v>586488883.38090003</v>
      </c>
      <c r="S7" s="1">
        <v>285001263</v>
      </c>
      <c r="T7" s="1">
        <v>312278472.29000002</v>
      </c>
      <c r="U7" s="1">
        <v>459872927.36330003</v>
      </c>
      <c r="V7" s="1">
        <v>235823637.52149999</v>
      </c>
      <c r="W7" s="1">
        <v>254927244.28130001</v>
      </c>
      <c r="X7" s="1">
        <v>127459133.88</v>
      </c>
      <c r="Y7" s="1">
        <v>184529617.63999999</v>
      </c>
      <c r="Z7" s="1">
        <v>136408443.41</v>
      </c>
      <c r="AA7" s="1">
        <v>3413944.54</v>
      </c>
      <c r="AB7" s="1">
        <v>2504481</v>
      </c>
      <c r="AC7" s="1">
        <v>6014852</v>
      </c>
      <c r="AD7" s="1"/>
      <c r="AE7" s="1"/>
    </row>
    <row r="8" spans="1:31" x14ac:dyDescent="0.3">
      <c r="A8" t="str">
        <f t="shared" si="0"/>
        <v>Rocket Lab</v>
      </c>
      <c r="L8" t="s">
        <v>33</v>
      </c>
      <c r="M8" s="1"/>
      <c r="N8" s="1"/>
      <c r="O8" s="1"/>
      <c r="P8" s="1"/>
      <c r="Q8" s="1"/>
      <c r="R8" s="1"/>
      <c r="S8" s="1"/>
      <c r="T8" s="1"/>
      <c r="U8" s="1">
        <v>3025000</v>
      </c>
      <c r="V8" s="1">
        <v>3925000</v>
      </c>
      <c r="W8" s="1">
        <v>0</v>
      </c>
      <c r="X8" s="1">
        <v>6530871</v>
      </c>
      <c r="Y8" s="1">
        <v>0</v>
      </c>
      <c r="Z8" s="1">
        <v>9819139</v>
      </c>
      <c r="AA8" s="1">
        <v>456010</v>
      </c>
      <c r="AB8" s="1">
        <v>0</v>
      </c>
      <c r="AC8" s="1">
        <v>14099000</v>
      </c>
      <c r="AD8" s="1"/>
      <c r="AE8" s="1"/>
    </row>
    <row r="9" spans="1:31" x14ac:dyDescent="0.3">
      <c r="A9" t="str">
        <f t="shared" si="0"/>
        <v>SPACEX</v>
      </c>
      <c r="L9" t="s">
        <v>34</v>
      </c>
      <c r="M9" s="1"/>
      <c r="N9" s="1">
        <v>20000</v>
      </c>
      <c r="O9" s="1">
        <v>25657217.649999999</v>
      </c>
      <c r="P9" s="1">
        <v>115342392</v>
      </c>
      <c r="Q9" s="1">
        <v>194582177.50999999</v>
      </c>
      <c r="R9" s="1">
        <v>256277026.80000001</v>
      </c>
      <c r="S9" s="1">
        <v>594242502.10000002</v>
      </c>
      <c r="T9" s="1">
        <v>368133902.89999998</v>
      </c>
      <c r="U9" s="1">
        <v>518605700.06</v>
      </c>
      <c r="V9" s="1">
        <v>654559637.85000002</v>
      </c>
      <c r="W9" s="1">
        <v>623730110.84000003</v>
      </c>
      <c r="X9" s="1">
        <v>785807348.59000003</v>
      </c>
      <c r="Y9" s="1">
        <v>1222581413.0899999</v>
      </c>
      <c r="Z9" s="1">
        <v>1082467036.8</v>
      </c>
      <c r="AA9" s="1">
        <v>2139730885.4937999</v>
      </c>
      <c r="AB9" s="1">
        <v>2736028134.8775001</v>
      </c>
      <c r="AC9" s="1">
        <v>3077664003.0893002</v>
      </c>
      <c r="AD9" s="1"/>
      <c r="AE9" s="1"/>
    </row>
    <row r="10" spans="1:31" x14ac:dyDescent="0.3">
      <c r="A10" t="str">
        <f t="shared" si="0"/>
        <v>UNITED LAUNCH ALLIANCE</v>
      </c>
      <c r="L10" t="s">
        <v>35</v>
      </c>
      <c r="M10" s="1"/>
      <c r="N10" s="1">
        <v>106995229</v>
      </c>
      <c r="O10" s="1">
        <v>1544599932.52</v>
      </c>
      <c r="P10" s="1">
        <v>1395411122.7453001</v>
      </c>
      <c r="Q10" s="1">
        <v>1876076608.0599</v>
      </c>
      <c r="R10" s="1">
        <v>2742905512.1883998</v>
      </c>
      <c r="S10" s="1">
        <v>1547922532.75</v>
      </c>
      <c r="T10" s="1">
        <v>2883811754.9960999</v>
      </c>
      <c r="U10" s="1">
        <v>2094946023.03</v>
      </c>
      <c r="V10" s="1">
        <v>1862794754.1749001</v>
      </c>
      <c r="W10" s="1">
        <v>2249254439.1999998</v>
      </c>
      <c r="X10" s="1">
        <v>1737973086.23</v>
      </c>
      <c r="Y10" s="1">
        <v>1637040527.4400001</v>
      </c>
      <c r="Z10" s="1">
        <v>1294422079.47</v>
      </c>
      <c r="AA10" s="1">
        <v>722482965.20000005</v>
      </c>
      <c r="AB10" s="1">
        <v>1122698699</v>
      </c>
      <c r="AC10" s="1">
        <v>1057667922.039</v>
      </c>
      <c r="AD10" s="1"/>
      <c r="AE10" s="1"/>
    </row>
    <row r="11" spans="1:31" x14ac:dyDescent="0.3">
      <c r="A11" t="str">
        <f t="shared" si="0"/>
        <v>Virgin Orbit</v>
      </c>
      <c r="L11" t="s">
        <v>37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>
        <v>35050000</v>
      </c>
      <c r="AA11" s="1">
        <v>2249791</v>
      </c>
      <c r="AB11" s="1">
        <v>0</v>
      </c>
      <c r="AC11" s="1">
        <v>-210426</v>
      </c>
      <c r="AD11" s="1"/>
      <c r="AE11" s="1"/>
    </row>
    <row r="12" spans="1:31" x14ac:dyDescent="0.3">
      <c r="A12" t="str">
        <f t="shared" si="0"/>
        <v>Grand Total</v>
      </c>
      <c r="L12" t="s">
        <v>38</v>
      </c>
      <c r="M12" s="1">
        <f t="shared" ref="M12:AD12" si="1">SUM(M2:M11)</f>
        <v>470024065.13</v>
      </c>
      <c r="N12" s="1">
        <f t="shared" si="1"/>
        <v>1469723104.9219</v>
      </c>
      <c r="O12" s="1">
        <f t="shared" si="1"/>
        <v>2378676445.0599999</v>
      </c>
      <c r="P12" s="1">
        <f t="shared" si="1"/>
        <v>2362468635.2844</v>
      </c>
      <c r="Q12" s="1">
        <f t="shared" si="1"/>
        <v>3029233161.9147</v>
      </c>
      <c r="R12" s="1">
        <f t="shared" si="1"/>
        <v>4437110907.7318993</v>
      </c>
      <c r="S12" s="1">
        <f t="shared" si="1"/>
        <v>3400003884.2199998</v>
      </c>
      <c r="T12" s="1">
        <f t="shared" si="1"/>
        <v>4611582670.4762001</v>
      </c>
      <c r="U12" s="1">
        <f t="shared" si="1"/>
        <v>4137370397.7817001</v>
      </c>
      <c r="V12" s="1">
        <f t="shared" si="1"/>
        <v>3988187883.5180998</v>
      </c>
      <c r="W12" s="1">
        <f t="shared" si="1"/>
        <v>4405221709.8092003</v>
      </c>
      <c r="X12" s="1">
        <f t="shared" si="1"/>
        <v>4075616438.8547001</v>
      </c>
      <c r="Y12" s="1">
        <f t="shared" si="1"/>
        <v>5044507487.8948994</v>
      </c>
      <c r="Z12" s="1">
        <f t="shared" si="1"/>
        <v>4773790699.0787001</v>
      </c>
      <c r="AA12" s="1">
        <f t="shared" si="1"/>
        <v>5150692757.2147999</v>
      </c>
      <c r="AB12" s="1">
        <f t="shared" si="1"/>
        <v>5982512329.3619003</v>
      </c>
      <c r="AC12" s="1">
        <f t="shared" si="1"/>
        <v>6654467187.7103004</v>
      </c>
      <c r="AD12" s="1">
        <f t="shared" si="1"/>
        <v>0</v>
      </c>
      <c r="AE12" s="1"/>
    </row>
    <row r="15" spans="1:31" x14ac:dyDescent="0.3">
      <c r="A15" t="str">
        <f t="shared" ref="A15:A26" si="2">L15</f>
        <v>ParentID</v>
      </c>
      <c r="B15" t="str">
        <f t="shared" ref="B15:B26" si="3">Z15</f>
        <v>2020</v>
      </c>
      <c r="C15" t="str">
        <f t="shared" ref="C15:C26" si="4">AB15</f>
        <v>2022</v>
      </c>
      <c r="D15" t="str">
        <f t="shared" ref="D15:D26" si="5">AC15</f>
        <v>2023</v>
      </c>
      <c r="E15">
        <f t="shared" ref="E15:E26" si="6">AD15</f>
        <v>0</v>
      </c>
      <c r="F15" t="str">
        <f>AB15&amp;"-"&amp;AC15</f>
        <v>2022-2023</v>
      </c>
      <c r="G15" t="str">
        <f>Z15&amp;"-"&amp;AC15</f>
        <v>2020-2023</v>
      </c>
      <c r="H15" t="str">
        <f>AD15&amp;"/"&amp;AC15</f>
        <v>/2023</v>
      </c>
      <c r="I15" t="str">
        <f>"Share "&amp;AC15</f>
        <v>Share 2023</v>
      </c>
      <c r="J15" t="str">
        <f>"Share "&amp;AD15</f>
        <v xml:space="preserve">Share </v>
      </c>
      <c r="L15" t="s">
        <v>0</v>
      </c>
      <c r="M15" t="s">
        <v>2</v>
      </c>
      <c r="N15" t="s">
        <v>3</v>
      </c>
      <c r="O15" t="s">
        <v>4</v>
      </c>
      <c r="P15" t="s">
        <v>5</v>
      </c>
      <c r="Q15" t="s">
        <v>6</v>
      </c>
      <c r="R15" t="s">
        <v>7</v>
      </c>
      <c r="S15" t="s">
        <v>8</v>
      </c>
      <c r="T15" t="s">
        <v>9</v>
      </c>
      <c r="U15" t="s">
        <v>10</v>
      </c>
      <c r="V15" t="s">
        <v>11</v>
      </c>
      <c r="W15" t="s">
        <v>12</v>
      </c>
      <c r="X15" t="s">
        <v>13</v>
      </c>
      <c r="Y15" t="s">
        <v>14</v>
      </c>
      <c r="Z15" t="s">
        <v>15</v>
      </c>
      <c r="AA15" t="s">
        <v>16</v>
      </c>
      <c r="AB15" t="s">
        <v>17</v>
      </c>
      <c r="AC15" t="s">
        <v>18</v>
      </c>
    </row>
    <row r="16" spans="1:31" x14ac:dyDescent="0.3">
      <c r="A16" t="str">
        <f t="shared" si="2"/>
        <v>ABL Space</v>
      </c>
      <c r="B16" s="1">
        <f t="shared" si="3"/>
        <v>0</v>
      </c>
      <c r="C16" s="1">
        <f t="shared" si="4"/>
        <v>0</v>
      </c>
      <c r="D16" s="1">
        <f t="shared" si="5"/>
        <v>1005000</v>
      </c>
      <c r="E16" s="1">
        <f t="shared" si="6"/>
        <v>0</v>
      </c>
      <c r="F16" s="2" t="e">
        <f t="shared" ref="F16:F26" si="7">AC16/AB16-1</f>
        <v>#DIV/0!</v>
      </c>
      <c r="G16" s="2" t="e">
        <f t="shared" ref="G16:G26" si="8">AC16/Z16-1</f>
        <v>#DIV/0!</v>
      </c>
      <c r="H16" s="2">
        <f t="shared" ref="H16:H26" si="9">AD16/AC16</f>
        <v>0</v>
      </c>
      <c r="I16" s="2">
        <f t="shared" ref="I16:I25" si="10">AC16/SUM(AC$15:AC$25)</f>
        <v>1.510263664468988E-4</v>
      </c>
      <c r="J16" s="2" t="e">
        <f>AD16/SUM(AD15:AD$25)</f>
        <v>#DIV/0!</v>
      </c>
      <c r="L16" t="s">
        <v>19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>
        <v>55944.087992585199</v>
      </c>
      <c r="AB16" s="1">
        <v>0</v>
      </c>
      <c r="AC16" s="1">
        <v>1005000</v>
      </c>
      <c r="AD16" s="1"/>
      <c r="AE16" s="1"/>
    </row>
    <row r="17" spans="1:31" x14ac:dyDescent="0.3">
      <c r="A17" t="str">
        <f t="shared" si="2"/>
        <v>BLUE ORIGIN</v>
      </c>
      <c r="B17" s="1">
        <f t="shared" si="3"/>
        <v>267287908.42519</v>
      </c>
      <c r="C17" s="1">
        <f t="shared" si="4"/>
        <v>15815424.964728599</v>
      </c>
      <c r="D17" s="1">
        <f t="shared" si="5"/>
        <v>440844388</v>
      </c>
      <c r="E17" s="1">
        <f t="shared" si="6"/>
        <v>0</v>
      </c>
      <c r="F17" s="2">
        <f t="shared" si="7"/>
        <v>26.874330849987697</v>
      </c>
      <c r="G17" s="2">
        <f t="shared" si="8"/>
        <v>0.64932409624278198</v>
      </c>
      <c r="H17" s="2">
        <f t="shared" si="9"/>
        <v>0</v>
      </c>
      <c r="I17" s="2">
        <f t="shared" si="10"/>
        <v>6.6247886654872482E-2</v>
      </c>
      <c r="J17" s="2" t="e">
        <f>AD17/SUM(AD15:AD$25)</f>
        <v>#DIV/0!</v>
      </c>
      <c r="L17" t="s">
        <v>21</v>
      </c>
      <c r="M17" s="1"/>
      <c r="N17" s="1"/>
      <c r="O17" s="1"/>
      <c r="P17" s="1"/>
      <c r="Q17" s="1"/>
      <c r="R17" s="1"/>
      <c r="S17" s="1"/>
      <c r="T17" s="1"/>
      <c r="U17" s="1"/>
      <c r="V17" s="1">
        <v>970601.73317900696</v>
      </c>
      <c r="W17" s="1">
        <v>811311.96249855298</v>
      </c>
      <c r="X17" s="1">
        <v>420743.79300202901</v>
      </c>
      <c r="Y17" s="1">
        <v>3004110.8971396601</v>
      </c>
      <c r="Z17" s="1">
        <v>267287908.42519</v>
      </c>
      <c r="AA17" s="1">
        <v>312091725.19223899</v>
      </c>
      <c r="AB17" s="1">
        <v>15815424.964728599</v>
      </c>
      <c r="AC17" s="1">
        <v>440844388</v>
      </c>
      <c r="AD17" s="1"/>
      <c r="AE17" s="1"/>
    </row>
    <row r="18" spans="1:31" x14ac:dyDescent="0.3">
      <c r="A18" t="str">
        <f t="shared" si="2"/>
        <v>BOEING</v>
      </c>
      <c r="B18" s="1">
        <f t="shared" si="3"/>
        <v>1097946103.21311</v>
      </c>
      <c r="C18" s="1">
        <f t="shared" si="4"/>
        <v>1305981891.2109201</v>
      </c>
      <c r="D18" s="1">
        <f t="shared" si="5"/>
        <v>1053823879.6201</v>
      </c>
      <c r="E18" s="1">
        <f t="shared" si="6"/>
        <v>0</v>
      </c>
      <c r="F18" s="2">
        <f t="shared" si="7"/>
        <v>-0.19307925575983031</v>
      </c>
      <c r="G18" s="2">
        <f t="shared" si="8"/>
        <v>-4.0186147083073998E-2</v>
      </c>
      <c r="H18" s="2">
        <f t="shared" si="9"/>
        <v>0</v>
      </c>
      <c r="I18" s="2">
        <f t="shared" si="10"/>
        <v>0.15836337454129135</v>
      </c>
      <c r="J18" s="2" t="e">
        <f>AD18/SUM(AD15:AD$25)</f>
        <v>#DIV/0!</v>
      </c>
      <c r="L18" t="s">
        <v>26</v>
      </c>
      <c r="M18" s="1">
        <v>201608888.334362</v>
      </c>
      <c r="N18" s="1">
        <v>1199397526.81201</v>
      </c>
      <c r="O18" s="1">
        <v>156058687.73020101</v>
      </c>
      <c r="P18" s="1">
        <v>345622313.88623202</v>
      </c>
      <c r="Q18" s="1">
        <v>367003856.47913003</v>
      </c>
      <c r="R18" s="1">
        <v>749876185.64678204</v>
      </c>
      <c r="S18" s="1">
        <v>815675097.03866696</v>
      </c>
      <c r="T18" s="1">
        <v>854296184.91630304</v>
      </c>
      <c r="U18" s="1">
        <v>916112227.22688401</v>
      </c>
      <c r="V18" s="1">
        <v>1133894616.1619799</v>
      </c>
      <c r="W18" s="1">
        <v>1183336891.1637399</v>
      </c>
      <c r="X18" s="1">
        <v>1393072846.35059</v>
      </c>
      <c r="Y18" s="1">
        <v>1202889309.2207799</v>
      </c>
      <c r="Z18" s="1">
        <v>1097946103.21311</v>
      </c>
      <c r="AA18" s="1">
        <v>1201728418.4800601</v>
      </c>
      <c r="AB18" s="1">
        <v>1305981891.2109201</v>
      </c>
      <c r="AC18" s="1">
        <v>1053823879.6201</v>
      </c>
      <c r="AD18" s="1"/>
      <c r="AE18" s="1"/>
    </row>
    <row r="19" spans="1:31" x14ac:dyDescent="0.3">
      <c r="A19" t="str">
        <f t="shared" si="2"/>
        <v>Firefly Aerospace</v>
      </c>
      <c r="B19" s="1">
        <f t="shared" si="3"/>
        <v>0</v>
      </c>
      <c r="C19" s="1">
        <f t="shared" si="4"/>
        <v>39601641.323541701</v>
      </c>
      <c r="D19" s="1">
        <f t="shared" si="5"/>
        <v>94871677</v>
      </c>
      <c r="E19" s="1">
        <f t="shared" si="6"/>
        <v>0</v>
      </c>
      <c r="F19" s="2">
        <f t="shared" si="7"/>
        <v>1.3956501253295861</v>
      </c>
      <c r="G19" s="2" t="e">
        <f t="shared" si="8"/>
        <v>#DIV/0!</v>
      </c>
      <c r="H19" s="2">
        <f t="shared" si="9"/>
        <v>0</v>
      </c>
      <c r="I19" s="2">
        <f t="shared" si="10"/>
        <v>1.4256840453764996E-2</v>
      </c>
      <c r="J19" s="2" t="e">
        <f>AD19/SUM(AD15:AD$25)</f>
        <v>#DIV/0!</v>
      </c>
      <c r="L19" t="s">
        <v>29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>
        <v>29312.746145944599</v>
      </c>
      <c r="Z19" s="1"/>
      <c r="AA19" s="1">
        <v>55831361.214721099</v>
      </c>
      <c r="AB19" s="1">
        <v>39601641.323541701</v>
      </c>
      <c r="AC19" s="1">
        <v>94871677</v>
      </c>
      <c r="AD19" s="1"/>
      <c r="AE19" s="1"/>
    </row>
    <row r="20" spans="1:31" x14ac:dyDescent="0.3">
      <c r="A20" t="str">
        <f t="shared" si="2"/>
        <v>NORTHROP GRUMMAN</v>
      </c>
      <c r="B20" s="1">
        <f t="shared" si="3"/>
        <v>1199108661.0512199</v>
      </c>
      <c r="C20" s="1">
        <f t="shared" si="4"/>
        <v>856923439.83915198</v>
      </c>
      <c r="D20" s="1">
        <f t="shared" si="5"/>
        <v>908686891.9619</v>
      </c>
      <c r="E20" s="1">
        <f t="shared" si="6"/>
        <v>0</v>
      </c>
      <c r="F20" s="2">
        <f t="shared" si="7"/>
        <v>6.0406157325401555E-2</v>
      </c>
      <c r="G20" s="2">
        <f t="shared" si="8"/>
        <v>-0.24219804136408829</v>
      </c>
      <c r="H20" s="2">
        <f t="shared" si="9"/>
        <v>0</v>
      </c>
      <c r="I20" s="2">
        <f t="shared" si="10"/>
        <v>0.13655291495615071</v>
      </c>
      <c r="J20" s="2" t="e">
        <f>AD20/SUM(AD15:AD$25)</f>
        <v>#DIV/0!</v>
      </c>
      <c r="L20" t="s">
        <v>30</v>
      </c>
      <c r="M20" s="1">
        <v>322212500.373487</v>
      </c>
      <c r="N20" s="1">
        <v>413582001.550928</v>
      </c>
      <c r="O20" s="1">
        <v>422269779.230618</v>
      </c>
      <c r="P20" s="1">
        <v>349224273.80297703</v>
      </c>
      <c r="Q20" s="1">
        <v>359658216.31633502</v>
      </c>
      <c r="R20" s="1">
        <v>366026949.61238903</v>
      </c>
      <c r="S20" s="1">
        <v>436610931.93501502</v>
      </c>
      <c r="T20" s="1">
        <v>469761986.33123201</v>
      </c>
      <c r="U20" s="1">
        <v>411343652.48024303</v>
      </c>
      <c r="V20" s="1">
        <v>393287397.404814</v>
      </c>
      <c r="W20" s="1">
        <v>375064011.00936103</v>
      </c>
      <c r="X20" s="1">
        <v>299682510.988832</v>
      </c>
      <c r="Y20" s="1">
        <v>1139514289.91837</v>
      </c>
      <c r="Z20" s="1">
        <v>1199108661.0512199</v>
      </c>
      <c r="AA20" s="1">
        <v>983982585.677073</v>
      </c>
      <c r="AB20" s="1">
        <v>856923439.83915198</v>
      </c>
      <c r="AC20" s="1">
        <v>908686891.9619</v>
      </c>
      <c r="AD20" s="1"/>
      <c r="AE20" s="1"/>
    </row>
    <row r="21" spans="1:31" x14ac:dyDescent="0.3">
      <c r="A21" t="str">
        <f t="shared" si="2"/>
        <v>RUSSIA SPACE AGENCY</v>
      </c>
      <c r="B21" s="1">
        <f t="shared" si="3"/>
        <v>157877867.49397501</v>
      </c>
      <c r="C21" s="1">
        <f t="shared" si="4"/>
        <v>2619052.4772875099</v>
      </c>
      <c r="D21" s="1">
        <f t="shared" si="5"/>
        <v>6014852</v>
      </c>
      <c r="E21" s="1">
        <f t="shared" si="6"/>
        <v>0</v>
      </c>
      <c r="F21" s="2">
        <f t="shared" si="7"/>
        <v>1.296575594479664</v>
      </c>
      <c r="G21" s="2">
        <f t="shared" si="8"/>
        <v>-0.96190186695909397</v>
      </c>
      <c r="H21" s="2">
        <f t="shared" si="9"/>
        <v>0</v>
      </c>
      <c r="I21" s="2">
        <f t="shared" si="10"/>
        <v>9.038818331103106E-4</v>
      </c>
      <c r="J21" s="2" t="e">
        <f>AD21/SUM(AD15:AD$25)</f>
        <v>#DIV/0!</v>
      </c>
      <c r="L21" t="s">
        <v>31</v>
      </c>
      <c r="M21" s="1">
        <v>141637178.26215899</v>
      </c>
      <c r="N21" s="1">
        <v>277098307.63822001</v>
      </c>
      <c r="O21" s="1">
        <v>531600036.81458801</v>
      </c>
      <c r="P21" s="1">
        <v>464485088.56079799</v>
      </c>
      <c r="Q21" s="1">
        <v>552450019.41364002</v>
      </c>
      <c r="R21" s="1">
        <v>768656839.40025604</v>
      </c>
      <c r="S21" s="1">
        <v>366868123.61607599</v>
      </c>
      <c r="T21" s="1">
        <v>394778719.06763297</v>
      </c>
      <c r="U21" s="1">
        <v>575406808.55172098</v>
      </c>
      <c r="V21" s="1">
        <v>292729219.48913699</v>
      </c>
      <c r="W21" s="1">
        <v>311189687.15396202</v>
      </c>
      <c r="X21" s="1">
        <v>152210296.100788</v>
      </c>
      <c r="Y21" s="1">
        <v>216362793.531582</v>
      </c>
      <c r="Z21" s="1">
        <v>157877867.49397501</v>
      </c>
      <c r="AA21" s="1">
        <v>3819800.2749513201</v>
      </c>
      <c r="AB21" s="1">
        <v>2619052.4772875099</v>
      </c>
      <c r="AC21" s="1">
        <v>6014852</v>
      </c>
      <c r="AD21" s="1"/>
      <c r="AE21" s="1"/>
    </row>
    <row r="22" spans="1:31" x14ac:dyDescent="0.3">
      <c r="A22" t="str">
        <f t="shared" si="2"/>
        <v>Rocket Lab</v>
      </c>
      <c r="B22" s="1">
        <f t="shared" si="3"/>
        <v>11364580.4262089</v>
      </c>
      <c r="C22" s="1">
        <f t="shared" si="4"/>
        <v>0</v>
      </c>
      <c r="D22" s="1">
        <f t="shared" si="5"/>
        <v>14099000</v>
      </c>
      <c r="E22" s="1">
        <f t="shared" si="6"/>
        <v>0</v>
      </c>
      <c r="F22" s="2" t="e">
        <f t="shared" si="7"/>
        <v>#DIV/0!</v>
      </c>
      <c r="G22" s="2">
        <f t="shared" si="8"/>
        <v>0.24060893330342448</v>
      </c>
      <c r="H22" s="2">
        <f t="shared" si="9"/>
        <v>0</v>
      </c>
      <c r="I22" s="2">
        <f t="shared" si="10"/>
        <v>2.1187271050097773E-3</v>
      </c>
      <c r="J22" s="2" t="e">
        <f>AD22/SUM(AD15:AD$25)</f>
        <v>#DIV/0!</v>
      </c>
      <c r="L22" t="s">
        <v>33</v>
      </c>
      <c r="M22" s="1"/>
      <c r="N22" s="1"/>
      <c r="O22" s="1"/>
      <c r="P22" s="1"/>
      <c r="Q22" s="1"/>
      <c r="R22" s="1"/>
      <c r="S22" s="1"/>
      <c r="T22" s="1"/>
      <c r="U22" s="1">
        <v>3784970.78714502</v>
      </c>
      <c r="V22" s="1">
        <v>4872124.7732857596</v>
      </c>
      <c r="W22" s="1">
        <v>0</v>
      </c>
      <c r="X22" s="1">
        <v>7799094.3327917</v>
      </c>
      <c r="Y22" s="1">
        <v>0</v>
      </c>
      <c r="Z22" s="1">
        <v>11364580.4262089</v>
      </c>
      <c r="AA22" s="1">
        <v>510221.271309976</v>
      </c>
      <c r="AB22" s="1">
        <v>0</v>
      </c>
      <c r="AC22" s="1">
        <v>14099000</v>
      </c>
      <c r="AD22" s="1"/>
      <c r="AE22" s="1"/>
    </row>
    <row r="23" spans="1:31" x14ac:dyDescent="0.3">
      <c r="A23" t="str">
        <f t="shared" si="2"/>
        <v>SPACEX</v>
      </c>
      <c r="B23" s="1">
        <f t="shared" si="3"/>
        <v>1252837310.72894</v>
      </c>
      <c r="C23" s="1">
        <f t="shared" si="4"/>
        <v>2861192105.10251</v>
      </c>
      <c r="D23" s="1">
        <f t="shared" si="5"/>
        <v>3077664003.0893002</v>
      </c>
      <c r="E23" s="1">
        <f t="shared" si="6"/>
        <v>0</v>
      </c>
      <c r="F23" s="2">
        <f t="shared" si="7"/>
        <v>7.5657939080967296E-2</v>
      </c>
      <c r="G23" s="2">
        <f t="shared" si="8"/>
        <v>1.4565551941445762</v>
      </c>
      <c r="H23" s="2">
        <f t="shared" si="9"/>
        <v>0</v>
      </c>
      <c r="I23" s="2">
        <f t="shared" si="10"/>
        <v>0.46249593187163596</v>
      </c>
      <c r="J23" s="2" t="e">
        <f>AD23/SUM(AD15:AD$25)</f>
        <v>#DIV/0!</v>
      </c>
      <c r="L23" t="s">
        <v>34</v>
      </c>
      <c r="M23" s="1"/>
      <c r="N23" s="1">
        <v>27740.029530870401</v>
      </c>
      <c r="O23" s="1">
        <v>35226370.000457898</v>
      </c>
      <c r="P23" s="1">
        <v>157000956.58206299</v>
      </c>
      <c r="Q23" s="1">
        <v>259648517.96945301</v>
      </c>
      <c r="R23" s="1">
        <v>335878641.54459399</v>
      </c>
      <c r="S23" s="1">
        <v>764939177.54444802</v>
      </c>
      <c r="T23" s="1">
        <v>465390488.06818497</v>
      </c>
      <c r="U23" s="1">
        <v>648895016.45421302</v>
      </c>
      <c r="V23" s="1">
        <v>812508592.90750098</v>
      </c>
      <c r="W23" s="1">
        <v>761387346.44865</v>
      </c>
      <c r="X23" s="1">
        <v>938402494.71385098</v>
      </c>
      <c r="Y23" s="1">
        <v>1433488744.1863</v>
      </c>
      <c r="Z23" s="1">
        <v>1252837310.72894</v>
      </c>
      <c r="AA23" s="1">
        <v>2394105858.77035</v>
      </c>
      <c r="AB23" s="1">
        <v>2861192105.10251</v>
      </c>
      <c r="AC23" s="1">
        <v>3077664003.0893002</v>
      </c>
      <c r="AD23" s="1"/>
      <c r="AE23" s="1"/>
    </row>
    <row r="24" spans="1:31" x14ac:dyDescent="0.3">
      <c r="A24" t="str">
        <f t="shared" si="2"/>
        <v>UNITED LAUNCH ALLIANCE</v>
      </c>
      <c r="B24" s="1">
        <f t="shared" si="3"/>
        <v>1498152111.6665599</v>
      </c>
      <c r="C24" s="1">
        <f t="shared" si="4"/>
        <v>1174058341.37429</v>
      </c>
      <c r="D24" s="1">
        <f t="shared" si="5"/>
        <v>1057667922.039</v>
      </c>
      <c r="E24" s="1">
        <f t="shared" si="6"/>
        <v>0</v>
      </c>
      <c r="F24" s="2">
        <f t="shared" si="7"/>
        <v>-9.9135124068067682E-2</v>
      </c>
      <c r="G24" s="2">
        <f t="shared" si="8"/>
        <v>-0.29401833511922948</v>
      </c>
      <c r="H24" s="2">
        <f t="shared" si="9"/>
        <v>0</v>
      </c>
      <c r="I24" s="2">
        <f t="shared" si="10"/>
        <v>0.15894103798307663</v>
      </c>
      <c r="J24" s="2" t="e">
        <f>AD24/SUM(AD15:AD$25)</f>
        <v>#DIV/0!</v>
      </c>
      <c r="L24" t="s">
        <v>35</v>
      </c>
      <c r="M24" s="1"/>
      <c r="N24" s="1">
        <v>148402540.606112</v>
      </c>
      <c r="O24" s="1">
        <v>2120676118.0369799</v>
      </c>
      <c r="P24" s="1">
        <v>1899396026.8854301</v>
      </c>
      <c r="Q24" s="1">
        <v>2503417924.0535898</v>
      </c>
      <c r="R24" s="1">
        <v>3594873051.3328199</v>
      </c>
      <c r="S24" s="1">
        <v>1992564626.25934</v>
      </c>
      <c r="T24" s="1">
        <v>3645680415.6909499</v>
      </c>
      <c r="U24" s="1">
        <v>2621259338.1203899</v>
      </c>
      <c r="V24" s="1">
        <v>2312297699.2005801</v>
      </c>
      <c r="W24" s="1">
        <v>2745664894.4588799</v>
      </c>
      <c r="X24" s="1">
        <v>2075468348.3046701</v>
      </c>
      <c r="Y24" s="1">
        <v>1919446136.4588799</v>
      </c>
      <c r="Z24" s="1">
        <v>1498152111.6665599</v>
      </c>
      <c r="AA24" s="1">
        <v>808373011.56585395</v>
      </c>
      <c r="AB24" s="1">
        <v>1174058341.37429</v>
      </c>
      <c r="AC24" s="1">
        <v>1057667922.039</v>
      </c>
      <c r="AD24" s="1"/>
      <c r="AE24" s="1"/>
    </row>
    <row r="25" spans="1:31" x14ac:dyDescent="0.3">
      <c r="A25" t="str">
        <f t="shared" si="2"/>
        <v>Virgin Orbit</v>
      </c>
      <c r="B25" s="1">
        <f t="shared" si="3"/>
        <v>40566544.983080901</v>
      </c>
      <c r="C25" s="1">
        <f t="shared" si="4"/>
        <v>0</v>
      </c>
      <c r="D25" s="1">
        <f t="shared" si="5"/>
        <v>-210426</v>
      </c>
      <c r="E25" s="1">
        <f t="shared" si="6"/>
        <v>0</v>
      </c>
      <c r="F25" s="2" t="e">
        <f t="shared" si="7"/>
        <v>#DIV/0!</v>
      </c>
      <c r="G25" s="2">
        <f t="shared" si="8"/>
        <v>-1.0051871807196733</v>
      </c>
      <c r="H25" s="2">
        <f t="shared" si="9"/>
        <v>0</v>
      </c>
      <c r="I25" s="2">
        <f t="shared" si="10"/>
        <v>-3.1621765359159331E-5</v>
      </c>
      <c r="J25" s="2" t="e">
        <f>AD25/SUM(AD15:AD$25)</f>
        <v>#DIV/0!</v>
      </c>
      <c r="L25" t="s">
        <v>37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>
        <v>40566544.983080901</v>
      </c>
      <c r="AA25" s="1">
        <v>2517250.1133785299</v>
      </c>
      <c r="AB25" s="1">
        <v>0</v>
      </c>
      <c r="AC25" s="1">
        <v>-210426</v>
      </c>
      <c r="AD25" s="1"/>
      <c r="AE25" s="1"/>
    </row>
    <row r="26" spans="1:31" x14ac:dyDescent="0.3">
      <c r="A26" t="str">
        <f t="shared" si="2"/>
        <v>Grand Total</v>
      </c>
      <c r="B26" s="1">
        <f t="shared" si="3"/>
        <v>5525141087.9882851</v>
      </c>
      <c r="C26" s="1">
        <f t="shared" si="4"/>
        <v>6256191896.292429</v>
      </c>
      <c r="D26" s="1">
        <f t="shared" si="5"/>
        <v>6654467187.7103004</v>
      </c>
      <c r="E26" s="1">
        <f t="shared" si="6"/>
        <v>0</v>
      </c>
      <c r="F26" s="2">
        <f t="shared" si="7"/>
        <v>6.3660977479590874E-2</v>
      </c>
      <c r="G26" s="2">
        <f t="shared" si="8"/>
        <v>0.20439769441855193</v>
      </c>
      <c r="H26" s="2">
        <f t="shared" si="9"/>
        <v>0</v>
      </c>
      <c r="I26" s="2">
        <f>SUM(I$15:I$25)</f>
        <v>0.99999999999999989</v>
      </c>
      <c r="J26" s="2" t="e">
        <f>SUM(J$15:J$25)</f>
        <v>#DIV/0!</v>
      </c>
      <c r="L26" t="s">
        <v>38</v>
      </c>
      <c r="M26" s="1">
        <f t="shared" ref="M26:AD26" si="11">SUM(M16:M25)</f>
        <v>665458566.97000802</v>
      </c>
      <c r="N26" s="1">
        <f t="shared" si="11"/>
        <v>2038508116.6368008</v>
      </c>
      <c r="O26" s="1">
        <f t="shared" si="11"/>
        <v>3265830991.8128452</v>
      </c>
      <c r="P26" s="1">
        <f t="shared" si="11"/>
        <v>3215728659.7174997</v>
      </c>
      <c r="Q26" s="1">
        <f t="shared" si="11"/>
        <v>4042178534.2321482</v>
      </c>
      <c r="R26" s="1">
        <f t="shared" si="11"/>
        <v>5815311667.5368404</v>
      </c>
      <c r="S26" s="1">
        <f t="shared" si="11"/>
        <v>4376657956.3935461</v>
      </c>
      <c r="T26" s="1">
        <f t="shared" si="11"/>
        <v>5829907794.0743027</v>
      </c>
      <c r="U26" s="1">
        <f t="shared" si="11"/>
        <v>5176802013.6205959</v>
      </c>
      <c r="V26" s="1">
        <f t="shared" si="11"/>
        <v>4950560251.6704769</v>
      </c>
      <c r="W26" s="1">
        <f t="shared" si="11"/>
        <v>5377454142.1970921</v>
      </c>
      <c r="X26" s="1">
        <f t="shared" si="11"/>
        <v>4867056334.5845251</v>
      </c>
      <c r="Y26" s="1">
        <f t="shared" si="11"/>
        <v>5914734696.959198</v>
      </c>
      <c r="Z26" s="1">
        <f t="shared" si="11"/>
        <v>5525141087.9882851</v>
      </c>
      <c r="AA26" s="1">
        <f t="shared" si="11"/>
        <v>5763016176.6479292</v>
      </c>
      <c r="AB26" s="1">
        <f t="shared" si="11"/>
        <v>6256191896.292429</v>
      </c>
      <c r="AC26" s="1">
        <f t="shared" si="11"/>
        <v>6654467187.7103004</v>
      </c>
      <c r="AD26" s="1">
        <f t="shared" si="11"/>
        <v>0</v>
      </c>
      <c r="AE26" s="1"/>
    </row>
  </sheetData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40"/>
  <sheetViews>
    <sheetView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11.5546875" defaultRowHeight="14.4" x14ac:dyDescent="0.3"/>
  <sheetData>
    <row r="1" spans="1:32" x14ac:dyDescent="0.3">
      <c r="A1" t="str">
        <f t="shared" ref="A1:A19" si="0">M1</f>
        <v>ParentID</v>
      </c>
      <c r="B1" t="str">
        <f t="shared" ref="B1:B19" si="1">N1</f>
        <v>AnyCommercialText</v>
      </c>
      <c r="M1" t="s">
        <v>0</v>
      </c>
      <c r="N1" t="s">
        <v>81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12</v>
      </c>
      <c r="Z1" t="s">
        <v>13</v>
      </c>
      <c r="AA1" t="s">
        <v>14</v>
      </c>
      <c r="AB1" t="s">
        <v>15</v>
      </c>
      <c r="AC1" t="s">
        <v>16</v>
      </c>
      <c r="AD1" t="s">
        <v>17</v>
      </c>
      <c r="AE1" t="s">
        <v>18</v>
      </c>
    </row>
    <row r="2" spans="1:32" x14ac:dyDescent="0.3">
      <c r="A2" t="str">
        <f t="shared" si="0"/>
        <v>ABL Space</v>
      </c>
      <c r="B2" t="str">
        <f t="shared" si="1"/>
        <v>Not Classified
as Commercial</v>
      </c>
      <c r="M2" t="s">
        <v>19</v>
      </c>
      <c r="N2" t="s">
        <v>82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>
        <v>50000</v>
      </c>
      <c r="AD2" s="1">
        <v>0</v>
      </c>
      <c r="AE2" s="1">
        <v>1000000</v>
      </c>
      <c r="AF2" s="1"/>
    </row>
    <row r="3" spans="1:32" x14ac:dyDescent="0.3">
      <c r="A3" t="str">
        <f t="shared" si="0"/>
        <v>ABL Space</v>
      </c>
      <c r="B3" t="str">
        <f t="shared" si="1"/>
        <v>Any Commercial
Classification</v>
      </c>
      <c r="M3" t="s">
        <v>19</v>
      </c>
      <c r="N3" t="s">
        <v>83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>
        <v>0</v>
      </c>
      <c r="AE3" s="1">
        <v>5000</v>
      </c>
      <c r="AF3" s="1"/>
    </row>
    <row r="4" spans="1:32" x14ac:dyDescent="0.3">
      <c r="A4" t="str">
        <f t="shared" si="0"/>
        <v>BLUE ORIGIN</v>
      </c>
      <c r="B4" t="str">
        <f t="shared" si="1"/>
        <v>Not Classified
as Commercial</v>
      </c>
      <c r="M4" t="s">
        <v>21</v>
      </c>
      <c r="N4" t="s">
        <v>82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>
        <v>228163645</v>
      </c>
      <c r="AC4" s="1">
        <v>274331818</v>
      </c>
      <c r="AD4" s="1">
        <v>10735715</v>
      </c>
      <c r="AE4" s="1">
        <v>425009984</v>
      </c>
      <c r="AF4" s="1"/>
    </row>
    <row r="5" spans="1:32" x14ac:dyDescent="0.3">
      <c r="A5" t="str">
        <f t="shared" si="0"/>
        <v>BLUE ORIGIN</v>
      </c>
      <c r="B5" t="str">
        <f t="shared" si="1"/>
        <v>Any Commercial
Classification</v>
      </c>
      <c r="M5" t="s">
        <v>21</v>
      </c>
      <c r="N5" t="s">
        <v>83</v>
      </c>
      <c r="O5" s="1"/>
      <c r="P5" s="1"/>
      <c r="Q5" s="1"/>
      <c r="R5" s="1"/>
      <c r="S5" s="1"/>
      <c r="T5" s="1"/>
      <c r="U5" s="1"/>
      <c r="V5" s="1"/>
      <c r="W5" s="1"/>
      <c r="X5" s="1">
        <v>781920</v>
      </c>
      <c r="Y5" s="1">
        <v>664628.46100000001</v>
      </c>
      <c r="Z5" s="1">
        <v>352325.96490000002</v>
      </c>
      <c r="AA5" s="1">
        <v>2562119.9752000002</v>
      </c>
      <c r="AB5" s="1">
        <v>2776436.1483999998</v>
      </c>
      <c r="AC5" s="1">
        <v>4600001.5996000003</v>
      </c>
      <c r="AD5" s="1">
        <v>4387858</v>
      </c>
      <c r="AE5" s="1">
        <v>15834404</v>
      </c>
      <c r="AF5" s="1"/>
    </row>
    <row r="6" spans="1:32" x14ac:dyDescent="0.3">
      <c r="A6" t="str">
        <f t="shared" si="0"/>
        <v>BOEING</v>
      </c>
      <c r="B6" t="str">
        <f t="shared" si="1"/>
        <v>Not Classified
as Commercial</v>
      </c>
      <c r="M6" t="s">
        <v>26</v>
      </c>
      <c r="N6" t="s">
        <v>82</v>
      </c>
      <c r="O6" s="1">
        <v>134253952.25</v>
      </c>
      <c r="P6" s="1">
        <v>864570248.22189999</v>
      </c>
      <c r="Q6" s="1">
        <v>110786671.62</v>
      </c>
      <c r="R6" s="1">
        <v>253393315.53909999</v>
      </c>
      <c r="S6" s="1">
        <v>274780920.69489998</v>
      </c>
      <c r="T6" s="1">
        <v>571366153.80009997</v>
      </c>
      <c r="U6" s="1">
        <v>633626693.13</v>
      </c>
      <c r="V6" s="1">
        <v>674861822.33010006</v>
      </c>
      <c r="W6" s="1">
        <v>732180227.70869994</v>
      </c>
      <c r="X6" s="1">
        <v>913419292.25590003</v>
      </c>
      <c r="Y6" s="1">
        <v>969392062.69879997</v>
      </c>
      <c r="Z6" s="1">
        <v>1166543019.5998001</v>
      </c>
      <c r="AA6" s="1">
        <v>1025409940.5199</v>
      </c>
      <c r="AB6" s="1">
        <v>948639104.801</v>
      </c>
      <c r="AC6" s="1">
        <v>1074044158.7316</v>
      </c>
      <c r="AD6" s="1">
        <v>1248851201.4349999</v>
      </c>
      <c r="AE6" s="1">
        <v>1053823879.6201</v>
      </c>
      <c r="AF6" s="1"/>
    </row>
    <row r="7" spans="1:32" x14ac:dyDescent="0.3">
      <c r="A7" t="str">
        <f t="shared" si="0"/>
        <v>BOEING</v>
      </c>
      <c r="B7" t="str">
        <f t="shared" si="1"/>
        <v>Any Commercial
Classification</v>
      </c>
      <c r="M7" t="s">
        <v>26</v>
      </c>
      <c r="N7" t="s">
        <v>83</v>
      </c>
      <c r="O7" s="1">
        <v>8145641</v>
      </c>
      <c r="P7" s="1">
        <v>171100</v>
      </c>
      <c r="Q7" s="1">
        <v>2879077</v>
      </c>
      <c r="R7" s="1">
        <v>521726</v>
      </c>
      <c r="S7" s="1">
        <v>254000</v>
      </c>
      <c r="T7" s="1">
        <v>793000</v>
      </c>
      <c r="U7" s="1">
        <v>29975</v>
      </c>
      <c r="V7" s="1">
        <v>904865.75</v>
      </c>
      <c r="W7" s="1">
        <v>-10907.7305</v>
      </c>
      <c r="X7" s="1">
        <v>50000</v>
      </c>
      <c r="Y7" s="1"/>
      <c r="Z7" s="1">
        <v>0</v>
      </c>
      <c r="AA7" s="1">
        <v>499832</v>
      </c>
      <c r="AB7" s="1"/>
      <c r="AC7" s="1"/>
      <c r="AD7" s="1"/>
      <c r="AE7" s="1"/>
      <c r="AF7" s="1"/>
    </row>
    <row r="8" spans="1:32" x14ac:dyDescent="0.3">
      <c r="A8" t="str">
        <f t="shared" si="0"/>
        <v>Firefly Aerospace</v>
      </c>
      <c r="B8" t="str">
        <f t="shared" si="1"/>
        <v>Any Commercial
Classification</v>
      </c>
      <c r="M8" t="s">
        <v>29</v>
      </c>
      <c r="N8" t="s">
        <v>83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>
        <v>25000</v>
      </c>
      <c r="AB8" s="1"/>
      <c r="AC8" s="1">
        <v>49899250.5</v>
      </c>
      <c r="AD8" s="1">
        <v>37869252</v>
      </c>
      <c r="AE8" s="1">
        <v>94871677</v>
      </c>
      <c r="AF8" s="1"/>
    </row>
    <row r="9" spans="1:32" x14ac:dyDescent="0.3">
      <c r="A9" t="str">
        <f t="shared" si="0"/>
        <v>NORTHROP GRUMMAN</v>
      </c>
      <c r="B9" t="str">
        <f t="shared" si="1"/>
        <v>Not Classified
as Commercial</v>
      </c>
      <c r="M9" t="s">
        <v>30</v>
      </c>
      <c r="N9" t="s">
        <v>82</v>
      </c>
      <c r="O9" s="1">
        <v>227583859.88</v>
      </c>
      <c r="P9" s="1">
        <v>298184254.69999999</v>
      </c>
      <c r="Q9" s="1">
        <v>307425285.26999998</v>
      </c>
      <c r="R9" s="1">
        <v>256287441</v>
      </c>
      <c r="S9" s="1">
        <v>269513069.31010002</v>
      </c>
      <c r="T9" s="1">
        <v>279280331.5625</v>
      </c>
      <c r="U9" s="1">
        <v>339180918.24000001</v>
      </c>
      <c r="V9" s="1">
        <v>371091852.20999998</v>
      </c>
      <c r="W9" s="1">
        <v>328751427.3502</v>
      </c>
      <c r="X9" s="1">
        <v>316778641.71579999</v>
      </c>
      <c r="Y9" s="1">
        <v>307253224.32810003</v>
      </c>
      <c r="Z9" s="1">
        <v>250206519.59</v>
      </c>
      <c r="AA9" s="1">
        <v>581262001.22979999</v>
      </c>
      <c r="AB9" s="1">
        <v>559571350.36930001</v>
      </c>
      <c r="AC9" s="1">
        <v>468720159.50980002</v>
      </c>
      <c r="AD9" s="1">
        <v>329818741.31940001</v>
      </c>
      <c r="AE9" s="1">
        <v>412448756.00880003</v>
      </c>
      <c r="AF9" s="1"/>
    </row>
    <row r="10" spans="1:32" x14ac:dyDescent="0.3">
      <c r="A10" t="str">
        <f t="shared" si="0"/>
        <v>NORTHROP GRUMMAN</v>
      </c>
      <c r="B10" t="str">
        <f t="shared" si="1"/>
        <v>Non-development
or Commercial Similar</v>
      </c>
      <c r="M10" t="s">
        <v>30</v>
      </c>
      <c r="N10" t="s">
        <v>84</v>
      </c>
      <c r="O10" s="1"/>
      <c r="P10" s="1"/>
      <c r="Q10" s="1"/>
      <c r="R10" s="1"/>
      <c r="S10" s="1">
        <v>16984</v>
      </c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x14ac:dyDescent="0.3">
      <c r="A11" t="str">
        <f t="shared" si="0"/>
        <v>NORTHROP GRUMMAN</v>
      </c>
      <c r="B11" t="str">
        <f t="shared" si="1"/>
        <v>Any Commercial
Classification</v>
      </c>
      <c r="M11" t="s">
        <v>30</v>
      </c>
      <c r="N11" t="s">
        <v>83</v>
      </c>
      <c r="O11" s="1"/>
      <c r="P11" s="1"/>
      <c r="Q11" s="1">
        <v>136000</v>
      </c>
      <c r="R11" s="1">
        <v>273818</v>
      </c>
      <c r="S11" s="1"/>
      <c r="T11" s="1"/>
      <c r="U11" s="1"/>
      <c r="V11" s="1">
        <v>500000</v>
      </c>
      <c r="W11" s="1">
        <v>0</v>
      </c>
      <c r="X11" s="1">
        <v>55000</v>
      </c>
      <c r="Y11" s="1">
        <v>0</v>
      </c>
      <c r="Z11" s="1">
        <v>744134</v>
      </c>
      <c r="AA11" s="1">
        <v>390597036</v>
      </c>
      <c r="AB11" s="1">
        <v>476473464.07999998</v>
      </c>
      <c r="AC11" s="1">
        <v>410713772.63999999</v>
      </c>
      <c r="AD11" s="1">
        <v>489618246.73000002</v>
      </c>
      <c r="AE11" s="1">
        <v>496238135.95310003</v>
      </c>
      <c r="AF11" s="1"/>
    </row>
    <row r="12" spans="1:32" x14ac:dyDescent="0.3">
      <c r="A12" t="str">
        <f t="shared" si="0"/>
        <v>RUSSIA SPACE AGENCY</v>
      </c>
      <c r="B12" t="str">
        <f t="shared" si="1"/>
        <v>Not Classified
as Commercial</v>
      </c>
      <c r="M12" t="s">
        <v>31</v>
      </c>
      <c r="N12" t="s">
        <v>82</v>
      </c>
      <c r="O12" s="1">
        <v>100040612</v>
      </c>
      <c r="P12" s="1">
        <v>199782273</v>
      </c>
      <c r="Q12" s="1">
        <v>387192261</v>
      </c>
      <c r="R12" s="1">
        <v>341238820</v>
      </c>
      <c r="S12" s="1">
        <v>414009402.3398</v>
      </c>
      <c r="T12" s="1">
        <v>586488883.38090003</v>
      </c>
      <c r="U12" s="1">
        <v>285001263</v>
      </c>
      <c r="V12" s="1">
        <v>312278472.29000002</v>
      </c>
      <c r="W12" s="1">
        <v>459872927.36330003</v>
      </c>
      <c r="X12" s="1">
        <v>235823637.52149999</v>
      </c>
      <c r="Y12" s="1">
        <v>254927244.28130001</v>
      </c>
      <c r="Z12" s="1">
        <v>127459133.88</v>
      </c>
      <c r="AA12" s="1">
        <v>184529617.63999999</v>
      </c>
      <c r="AB12" s="1">
        <v>136408443.41</v>
      </c>
      <c r="AC12" s="1">
        <v>3413944.54</v>
      </c>
      <c r="AD12" s="1">
        <v>2504481</v>
      </c>
      <c r="AE12" s="1">
        <v>6014852</v>
      </c>
      <c r="AF12" s="1"/>
    </row>
    <row r="13" spans="1:32" x14ac:dyDescent="0.3">
      <c r="A13" t="str">
        <f t="shared" si="0"/>
        <v>Rocket Lab</v>
      </c>
      <c r="B13" t="str">
        <f t="shared" si="1"/>
        <v>Any Commercial
Classification</v>
      </c>
      <c r="M13" t="s">
        <v>33</v>
      </c>
      <c r="N13" t="s">
        <v>83</v>
      </c>
      <c r="O13" s="1"/>
      <c r="P13" s="1"/>
      <c r="Q13" s="1"/>
      <c r="R13" s="1"/>
      <c r="S13" s="1"/>
      <c r="T13" s="1"/>
      <c r="U13" s="1"/>
      <c r="V13" s="1"/>
      <c r="W13" s="1">
        <v>3025000</v>
      </c>
      <c r="X13" s="1">
        <v>3925000</v>
      </c>
      <c r="Y13" s="1">
        <v>0</v>
      </c>
      <c r="Z13" s="1">
        <v>6530871</v>
      </c>
      <c r="AA13" s="1">
        <v>0</v>
      </c>
      <c r="AB13" s="1">
        <v>9819139</v>
      </c>
      <c r="AC13" s="1">
        <v>456010</v>
      </c>
      <c r="AD13" s="1">
        <v>0</v>
      </c>
      <c r="AE13" s="1">
        <v>14099000</v>
      </c>
      <c r="AF13" s="1"/>
    </row>
    <row r="14" spans="1:32" x14ac:dyDescent="0.3">
      <c r="A14" t="str">
        <f t="shared" si="0"/>
        <v>SPACEX</v>
      </c>
      <c r="B14" t="str">
        <f t="shared" si="1"/>
        <v>Not Classified
as Commercial</v>
      </c>
      <c r="M14" t="s">
        <v>34</v>
      </c>
      <c r="N14" t="s">
        <v>82</v>
      </c>
      <c r="O14" s="1"/>
      <c r="P14" s="1"/>
      <c r="Q14" s="1">
        <v>25199905.649999999</v>
      </c>
      <c r="R14" s="1">
        <v>114587767</v>
      </c>
      <c r="S14" s="1">
        <v>194253802.50999999</v>
      </c>
      <c r="T14" s="1">
        <v>244671571.80000001</v>
      </c>
      <c r="U14" s="1">
        <v>571036614.10000002</v>
      </c>
      <c r="V14" s="1">
        <v>341793018.89999998</v>
      </c>
      <c r="W14" s="1">
        <v>488779407.06</v>
      </c>
      <c r="X14" s="1">
        <v>550554264.85000002</v>
      </c>
      <c r="Y14" s="1">
        <v>532527852.83999997</v>
      </c>
      <c r="Z14" s="1">
        <v>625736886.59000003</v>
      </c>
      <c r="AA14" s="1">
        <v>742789020.49000001</v>
      </c>
      <c r="AB14" s="1">
        <v>418308238.30000001</v>
      </c>
      <c r="AC14" s="1">
        <v>1364650167.5938001</v>
      </c>
      <c r="AD14" s="1">
        <v>1829823645.3675001</v>
      </c>
      <c r="AE14" s="1">
        <v>2330999993.0317001</v>
      </c>
      <c r="AF14" s="1"/>
    </row>
    <row r="15" spans="1:32" x14ac:dyDescent="0.3">
      <c r="A15" t="str">
        <f t="shared" si="0"/>
        <v>SPACEX</v>
      </c>
      <c r="B15" t="str">
        <f t="shared" si="1"/>
        <v>Any Commercial
Classification</v>
      </c>
      <c r="M15" t="s">
        <v>34</v>
      </c>
      <c r="N15" t="s">
        <v>83</v>
      </c>
      <c r="O15" s="1"/>
      <c r="P15" s="1">
        <v>20000</v>
      </c>
      <c r="Q15" s="1">
        <v>457312</v>
      </c>
      <c r="R15" s="1">
        <v>754625</v>
      </c>
      <c r="S15" s="1">
        <v>328375</v>
      </c>
      <c r="T15" s="1">
        <v>11605455</v>
      </c>
      <c r="U15" s="1">
        <v>23205888</v>
      </c>
      <c r="V15" s="1">
        <v>26340884</v>
      </c>
      <c r="W15" s="1">
        <v>29826293</v>
      </c>
      <c r="X15" s="1">
        <v>104005373</v>
      </c>
      <c r="Y15" s="1">
        <v>91202258</v>
      </c>
      <c r="Z15" s="1">
        <v>160070462</v>
      </c>
      <c r="AA15" s="1">
        <v>479792392.60000002</v>
      </c>
      <c r="AB15" s="1">
        <v>664158798.5</v>
      </c>
      <c r="AC15" s="1">
        <v>775080717.89999998</v>
      </c>
      <c r="AD15" s="1">
        <v>906204489.50999999</v>
      </c>
      <c r="AE15" s="1">
        <v>746664010.05760002</v>
      </c>
      <c r="AF15" s="1"/>
    </row>
    <row r="16" spans="1:32" x14ac:dyDescent="0.3">
      <c r="A16" t="str">
        <f t="shared" si="0"/>
        <v>UNITED LAUNCH ALLIANCE</v>
      </c>
      <c r="B16" t="str">
        <f t="shared" si="1"/>
        <v>Not Classified
as Commercial</v>
      </c>
      <c r="M16" t="s">
        <v>35</v>
      </c>
      <c r="N16" t="s">
        <v>82</v>
      </c>
      <c r="O16" s="1"/>
      <c r="P16" s="1"/>
      <c r="Q16" s="1">
        <v>1135183557.6500001</v>
      </c>
      <c r="R16" s="1">
        <v>1100937271.4953001</v>
      </c>
      <c r="S16" s="1">
        <v>1531119415.0599</v>
      </c>
      <c r="T16" s="1">
        <v>2427967412.1883998</v>
      </c>
      <c r="U16" s="1">
        <v>1252379999.75</v>
      </c>
      <c r="V16" s="1">
        <v>2519198422.9960999</v>
      </c>
      <c r="W16" s="1">
        <v>1718183663.03</v>
      </c>
      <c r="X16" s="1">
        <v>1483134320.1749001</v>
      </c>
      <c r="Y16" s="1">
        <v>1766534082.2</v>
      </c>
      <c r="Z16" s="1">
        <v>1280276062.23</v>
      </c>
      <c r="AA16" s="1">
        <v>948581764.25</v>
      </c>
      <c r="AB16" s="1">
        <v>151497628.30000001</v>
      </c>
      <c r="AC16" s="1">
        <v>42386059.539999999</v>
      </c>
      <c r="AD16" s="1">
        <v>44261373.409999996</v>
      </c>
      <c r="AE16" s="1">
        <v>11344497.539000001</v>
      </c>
      <c r="AF16" s="1"/>
    </row>
    <row r="17" spans="1:32" x14ac:dyDescent="0.3">
      <c r="A17" t="str">
        <f t="shared" si="0"/>
        <v>UNITED LAUNCH ALLIANCE</v>
      </c>
      <c r="B17" t="str">
        <f t="shared" si="1"/>
        <v>Any Commercial
Classification</v>
      </c>
      <c r="M17" t="s">
        <v>35</v>
      </c>
      <c r="N17" t="s">
        <v>83</v>
      </c>
      <c r="O17" s="1"/>
      <c r="P17" s="1">
        <v>106995229</v>
      </c>
      <c r="Q17" s="1">
        <v>409416374.87</v>
      </c>
      <c r="R17" s="1">
        <v>294473851.25</v>
      </c>
      <c r="S17" s="1">
        <v>344957193</v>
      </c>
      <c r="T17" s="1">
        <v>314938100</v>
      </c>
      <c r="U17" s="1">
        <v>295542533</v>
      </c>
      <c r="V17" s="1">
        <v>364613332</v>
      </c>
      <c r="W17" s="1">
        <v>376762360</v>
      </c>
      <c r="X17" s="1">
        <v>379660434</v>
      </c>
      <c r="Y17" s="1">
        <v>482720357</v>
      </c>
      <c r="Z17" s="1">
        <v>457697024</v>
      </c>
      <c r="AA17" s="1">
        <v>688458763.19000006</v>
      </c>
      <c r="AB17" s="1">
        <v>1142924451.1700001</v>
      </c>
      <c r="AC17" s="1">
        <v>680096905.65999997</v>
      </c>
      <c r="AD17" s="1">
        <v>1078437325.5899999</v>
      </c>
      <c r="AE17" s="1">
        <v>1046323424.5</v>
      </c>
      <c r="AF17" s="1"/>
    </row>
    <row r="18" spans="1:32" x14ac:dyDescent="0.3">
      <c r="A18" t="str">
        <f t="shared" si="0"/>
        <v>Virgin Orbit</v>
      </c>
      <c r="B18" t="str">
        <f t="shared" si="1"/>
        <v>Any Commercial
Classification</v>
      </c>
      <c r="M18" t="s">
        <v>37</v>
      </c>
      <c r="N18" t="s">
        <v>83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>
        <v>35050000</v>
      </c>
      <c r="AC18" s="1">
        <v>2249791</v>
      </c>
      <c r="AD18" s="1">
        <v>0</v>
      </c>
      <c r="AE18" s="1">
        <v>-210426</v>
      </c>
      <c r="AF18" s="1"/>
    </row>
    <row r="19" spans="1:32" x14ac:dyDescent="0.3">
      <c r="A19" t="str">
        <f t="shared" si="0"/>
        <v>Grand Total</v>
      </c>
      <c r="B19" t="str">
        <f t="shared" si="1"/>
        <v/>
      </c>
      <c r="M19" t="s">
        <v>38</v>
      </c>
      <c r="N19" t="s">
        <v>39</v>
      </c>
      <c r="O19" s="1">
        <f t="shared" ref="O19:AE19" si="2">SUM(O2:O18)</f>
        <v>470024065.13</v>
      </c>
      <c r="P19" s="1">
        <f t="shared" si="2"/>
        <v>1469723104.9219</v>
      </c>
      <c r="Q19" s="1">
        <f t="shared" si="2"/>
        <v>2378676445.0599999</v>
      </c>
      <c r="R19" s="1">
        <f t="shared" si="2"/>
        <v>2362468635.2844</v>
      </c>
      <c r="S19" s="1">
        <f t="shared" si="2"/>
        <v>3029233161.9147</v>
      </c>
      <c r="T19" s="1">
        <f t="shared" si="2"/>
        <v>4437110907.7318993</v>
      </c>
      <c r="U19" s="1">
        <f t="shared" si="2"/>
        <v>3400003884.2199998</v>
      </c>
      <c r="V19" s="1">
        <f t="shared" si="2"/>
        <v>4611582670.4762001</v>
      </c>
      <c r="W19" s="1">
        <f t="shared" si="2"/>
        <v>4137370397.7817001</v>
      </c>
      <c r="X19" s="1">
        <f t="shared" si="2"/>
        <v>3988187883.5180998</v>
      </c>
      <c r="Y19" s="1">
        <f t="shared" si="2"/>
        <v>4405221709.8092003</v>
      </c>
      <c r="Z19" s="1">
        <f t="shared" si="2"/>
        <v>4075616438.8547001</v>
      </c>
      <c r="AA19" s="1">
        <f t="shared" si="2"/>
        <v>5044507487.8949013</v>
      </c>
      <c r="AB19" s="1">
        <f t="shared" si="2"/>
        <v>4773790699.0787001</v>
      </c>
      <c r="AC19" s="1">
        <f t="shared" si="2"/>
        <v>5150692757.2147999</v>
      </c>
      <c r="AD19" s="1">
        <f t="shared" si="2"/>
        <v>5982512329.3619003</v>
      </c>
      <c r="AE19" s="1">
        <f t="shared" si="2"/>
        <v>6654467187.7103004</v>
      </c>
      <c r="AF19" s="1"/>
    </row>
    <row r="22" spans="1:32" x14ac:dyDescent="0.3">
      <c r="A22" t="str">
        <f t="shared" ref="A22:A40" si="3">M22</f>
        <v>ParentID</v>
      </c>
      <c r="B22" t="str">
        <f t="shared" ref="B22:B40" si="4">N22</f>
        <v>AnyCommercialText</v>
      </c>
      <c r="C22" t="str">
        <f t="shared" ref="C22:C40" si="5">AB22</f>
        <v>2020</v>
      </c>
      <c r="D22" t="str">
        <f t="shared" ref="D22:D40" si="6">AD22</f>
        <v>2022</v>
      </c>
      <c r="E22" t="str">
        <f t="shared" ref="E22:E40" si="7">AE22</f>
        <v>2023</v>
      </c>
      <c r="F22">
        <f t="shared" ref="F22:F40" si="8">AF22</f>
        <v>0</v>
      </c>
      <c r="G22" t="str">
        <f>AD22&amp;"-"&amp;AE22</f>
        <v>2022-2023</v>
      </c>
      <c r="H22" t="str">
        <f>AB22&amp;"-"&amp;AE22</f>
        <v>2020-2023</v>
      </c>
      <c r="I22" t="str">
        <f>AF22&amp;"/"&amp;AE22</f>
        <v>/2023</v>
      </c>
      <c r="J22" t="str">
        <f>"Share "&amp;AE22</f>
        <v>Share 2023</v>
      </c>
      <c r="K22" t="str">
        <f>"Share "&amp;AF22</f>
        <v xml:space="preserve">Share </v>
      </c>
      <c r="M22" t="s">
        <v>0</v>
      </c>
      <c r="N22" t="s">
        <v>81</v>
      </c>
      <c r="O22" t="s">
        <v>2</v>
      </c>
      <c r="P22" t="s">
        <v>3</v>
      </c>
      <c r="Q22" t="s">
        <v>4</v>
      </c>
      <c r="R22" t="s">
        <v>5</v>
      </c>
      <c r="S22" t="s">
        <v>6</v>
      </c>
      <c r="T22" t="s">
        <v>7</v>
      </c>
      <c r="U22" t="s">
        <v>8</v>
      </c>
      <c r="V22" t="s">
        <v>9</v>
      </c>
      <c r="W22" t="s">
        <v>10</v>
      </c>
      <c r="X22" t="s">
        <v>11</v>
      </c>
      <c r="Y22" t="s">
        <v>12</v>
      </c>
      <c r="Z22" t="s">
        <v>13</v>
      </c>
      <c r="AA22" t="s">
        <v>14</v>
      </c>
      <c r="AB22" t="s">
        <v>15</v>
      </c>
      <c r="AC22" t="s">
        <v>16</v>
      </c>
      <c r="AD22" t="s">
        <v>17</v>
      </c>
      <c r="AE22" t="s">
        <v>18</v>
      </c>
    </row>
    <row r="23" spans="1:32" x14ac:dyDescent="0.3">
      <c r="A23" t="str">
        <f t="shared" si="3"/>
        <v>ABL Space</v>
      </c>
      <c r="B23" t="str">
        <f t="shared" si="4"/>
        <v>Not Classified
as Commercial</v>
      </c>
      <c r="C23" s="1">
        <f t="shared" si="5"/>
        <v>0</v>
      </c>
      <c r="D23" s="1">
        <f t="shared" si="6"/>
        <v>0</v>
      </c>
      <c r="E23" s="1">
        <f t="shared" si="7"/>
        <v>1000000</v>
      </c>
      <c r="F23" s="1">
        <f t="shared" si="8"/>
        <v>0</v>
      </c>
      <c r="G23" s="2" t="e">
        <f t="shared" ref="G23:G40" si="9">AE23/AD23-1</f>
        <v>#DIV/0!</v>
      </c>
      <c r="H23" s="2" t="e">
        <f t="shared" ref="H23:H40" si="10">AE23/AB23-1</f>
        <v>#DIV/0!</v>
      </c>
      <c r="I23" s="2">
        <f t="shared" ref="I23:I40" si="11">AF23/AE23</f>
        <v>0</v>
      </c>
      <c r="J23" s="2">
        <f t="shared" ref="J23:J39" si="12">AE23/SUM(AE$22:AE$39)</f>
        <v>1.5027499148945154E-4</v>
      </c>
      <c r="K23" s="2" t="e">
        <f>AF23/SUM(AF22:AF$39)</f>
        <v>#DIV/0!</v>
      </c>
      <c r="M23" t="s">
        <v>19</v>
      </c>
      <c r="N23" t="s">
        <v>82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>
        <v>55944.087992585199</v>
      </c>
      <c r="AD23" s="1">
        <v>0</v>
      </c>
      <c r="AE23" s="1">
        <v>1000000</v>
      </c>
      <c r="AF23" s="1"/>
    </row>
    <row r="24" spans="1:32" x14ac:dyDescent="0.3">
      <c r="A24" t="str">
        <f t="shared" si="3"/>
        <v>ABL Space</v>
      </c>
      <c r="B24" t="str">
        <f t="shared" si="4"/>
        <v>Any Commercial
Classification</v>
      </c>
      <c r="C24" s="1">
        <f t="shared" si="5"/>
        <v>0</v>
      </c>
      <c r="D24" s="1">
        <f t="shared" si="6"/>
        <v>0</v>
      </c>
      <c r="E24" s="1">
        <f t="shared" si="7"/>
        <v>5000</v>
      </c>
      <c r="F24" s="1">
        <f t="shared" si="8"/>
        <v>0</v>
      </c>
      <c r="G24" s="2" t="e">
        <f t="shared" si="9"/>
        <v>#DIV/0!</v>
      </c>
      <c r="H24" s="2" t="e">
        <f t="shared" si="10"/>
        <v>#DIV/0!</v>
      </c>
      <c r="I24" s="2">
        <f t="shared" si="11"/>
        <v>0</v>
      </c>
      <c r="J24" s="2">
        <f t="shared" si="12"/>
        <v>7.5137495744725777E-7</v>
      </c>
      <c r="K24" s="2" t="e">
        <f>AF24/SUM(AF22:AF$39)</f>
        <v>#DIV/0!</v>
      </c>
      <c r="M24" t="s">
        <v>19</v>
      </c>
      <c r="N24" t="s">
        <v>83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>
        <v>0</v>
      </c>
      <c r="AE24" s="1">
        <v>5000</v>
      </c>
      <c r="AF24" s="1"/>
    </row>
    <row r="25" spans="1:32" x14ac:dyDescent="0.3">
      <c r="A25" t="str">
        <f t="shared" si="3"/>
        <v>BLUE ORIGIN</v>
      </c>
      <c r="B25" t="str">
        <f t="shared" si="4"/>
        <v>Not Classified
as Commercial</v>
      </c>
      <c r="C25" s="1">
        <f t="shared" si="5"/>
        <v>264074486.97278699</v>
      </c>
      <c r="D25" s="1">
        <f t="shared" si="6"/>
        <v>11226837.4031197</v>
      </c>
      <c r="E25" s="1">
        <f t="shared" si="7"/>
        <v>425009984</v>
      </c>
      <c r="F25" s="1">
        <f t="shared" si="8"/>
        <v>0</v>
      </c>
      <c r="G25" s="2">
        <f t="shared" si="9"/>
        <v>36.856608120279603</v>
      </c>
      <c r="H25" s="2">
        <f t="shared" si="10"/>
        <v>0.60943220555720501</v>
      </c>
      <c r="I25" s="2">
        <f t="shared" si="11"/>
        <v>0</v>
      </c>
      <c r="J25" s="2">
        <f t="shared" si="12"/>
        <v>6.3868371728531936E-2</v>
      </c>
      <c r="K25" s="2" t="e">
        <f>AF25/SUM(AF22:AF$39)</f>
        <v>#DIV/0!</v>
      </c>
      <c r="M25" t="s">
        <v>21</v>
      </c>
      <c r="N25" t="s">
        <v>82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>
        <v>264074486.97278699</v>
      </c>
      <c r="AC25" s="1">
        <v>306944867.30715799</v>
      </c>
      <c r="AD25" s="1">
        <v>11226837.4031197</v>
      </c>
      <c r="AE25" s="1">
        <v>425009984</v>
      </c>
      <c r="AF25" s="1"/>
    </row>
    <row r="26" spans="1:32" x14ac:dyDescent="0.3">
      <c r="A26" t="str">
        <f t="shared" si="3"/>
        <v>BLUE ORIGIN</v>
      </c>
      <c r="B26" t="str">
        <f t="shared" si="4"/>
        <v>Any Commercial
Classification</v>
      </c>
      <c r="C26" s="1">
        <f t="shared" si="5"/>
        <v>3213421.4524028599</v>
      </c>
      <c r="D26" s="1">
        <f t="shared" si="6"/>
        <v>4588587.5616089096</v>
      </c>
      <c r="E26" s="1">
        <f t="shared" si="7"/>
        <v>15834404</v>
      </c>
      <c r="F26" s="1">
        <f t="shared" si="8"/>
        <v>0</v>
      </c>
      <c r="G26" s="2">
        <f t="shared" si="9"/>
        <v>2.4508231100308211</v>
      </c>
      <c r="H26" s="2">
        <f t="shared" si="10"/>
        <v>3.92758395826346</v>
      </c>
      <c r="I26" s="2">
        <f t="shared" si="11"/>
        <v>0</v>
      </c>
      <c r="J26" s="2">
        <f t="shared" si="12"/>
        <v>2.3795149263405378E-3</v>
      </c>
      <c r="K26" s="2" t="e">
        <f>AF26/SUM(AF22:AF$39)</f>
        <v>#DIV/0!</v>
      </c>
      <c r="M26" t="s">
        <v>21</v>
      </c>
      <c r="N26" t="s">
        <v>83</v>
      </c>
      <c r="O26" s="1"/>
      <c r="P26" s="1"/>
      <c r="Q26" s="1"/>
      <c r="R26" s="1"/>
      <c r="S26" s="1"/>
      <c r="T26" s="1"/>
      <c r="U26" s="1"/>
      <c r="V26" s="1"/>
      <c r="W26" s="1"/>
      <c r="X26" s="1">
        <v>970601.73317900696</v>
      </c>
      <c r="Y26" s="1">
        <v>811311.96249855298</v>
      </c>
      <c r="Z26" s="1">
        <v>420743.79300202901</v>
      </c>
      <c r="AA26" s="1">
        <v>3004110.8971396601</v>
      </c>
      <c r="AB26" s="1">
        <v>3213421.4524028599</v>
      </c>
      <c r="AC26" s="1">
        <v>5146857.8850811003</v>
      </c>
      <c r="AD26" s="1">
        <v>4588587.5616089096</v>
      </c>
      <c r="AE26" s="1">
        <v>15834404</v>
      </c>
      <c r="AF26" s="1"/>
    </row>
    <row r="27" spans="1:32" x14ac:dyDescent="0.3">
      <c r="A27" t="str">
        <f t="shared" si="3"/>
        <v>BOEING</v>
      </c>
      <c r="B27" t="str">
        <f t="shared" si="4"/>
        <v>Not Classified
as Commercial</v>
      </c>
      <c r="C27" s="1">
        <f t="shared" si="5"/>
        <v>1097946103.21311</v>
      </c>
      <c r="D27" s="1">
        <f t="shared" si="6"/>
        <v>1305981891.2109201</v>
      </c>
      <c r="E27" s="1">
        <f t="shared" si="7"/>
        <v>1053823879.6201</v>
      </c>
      <c r="F27" s="1">
        <f t="shared" si="8"/>
        <v>0</v>
      </c>
      <c r="G27" s="2">
        <f t="shared" si="9"/>
        <v>-0.19307925575983031</v>
      </c>
      <c r="H27" s="2">
        <f t="shared" si="10"/>
        <v>-4.0186147083073998E-2</v>
      </c>
      <c r="I27" s="2">
        <f t="shared" si="11"/>
        <v>0</v>
      </c>
      <c r="J27" s="2">
        <f t="shared" si="12"/>
        <v>0.15836337454129135</v>
      </c>
      <c r="K27" s="2" t="e">
        <f>AF27/SUM(AF22:AF$39)</f>
        <v>#DIV/0!</v>
      </c>
      <c r="M27" t="s">
        <v>26</v>
      </c>
      <c r="N27" t="s">
        <v>82</v>
      </c>
      <c r="O27" s="1">
        <v>190076315.87892199</v>
      </c>
      <c r="P27" s="1">
        <v>1199160210.85937</v>
      </c>
      <c r="Q27" s="1">
        <v>152105826.081471</v>
      </c>
      <c r="R27" s="1">
        <v>344912154.51071203</v>
      </c>
      <c r="S27" s="1">
        <v>366664921.41113901</v>
      </c>
      <c r="T27" s="1">
        <v>748836873.750314</v>
      </c>
      <c r="U27" s="1">
        <v>815636511.69385195</v>
      </c>
      <c r="V27" s="1">
        <v>853152264.430547</v>
      </c>
      <c r="W27" s="1">
        <v>916125875.306651</v>
      </c>
      <c r="X27" s="1">
        <v>1133832550.8782499</v>
      </c>
      <c r="Y27" s="1">
        <v>1183336891.1637399</v>
      </c>
      <c r="Z27" s="1">
        <v>1393072846.35059</v>
      </c>
      <c r="AA27" s="1">
        <v>1202303251.27952</v>
      </c>
      <c r="AB27" s="1">
        <v>1097946103.21311</v>
      </c>
      <c r="AC27" s="1">
        <v>1201728418.4800601</v>
      </c>
      <c r="AD27" s="1">
        <v>1305981891.2109201</v>
      </c>
      <c r="AE27" s="1">
        <v>1053823879.6201</v>
      </c>
      <c r="AF27" s="1"/>
    </row>
    <row r="28" spans="1:32" x14ac:dyDescent="0.3">
      <c r="A28" t="str">
        <f t="shared" si="3"/>
        <v>BOEING</v>
      </c>
      <c r="B28" t="str">
        <f t="shared" si="4"/>
        <v>Any Commercial
Classification</v>
      </c>
      <c r="C28" s="1">
        <f t="shared" si="5"/>
        <v>0</v>
      </c>
      <c r="D28" s="1">
        <f t="shared" si="6"/>
        <v>0</v>
      </c>
      <c r="E28" s="1">
        <f t="shared" si="7"/>
        <v>0</v>
      </c>
      <c r="F28" s="1">
        <f t="shared" si="8"/>
        <v>0</v>
      </c>
      <c r="G28" s="2" t="e">
        <f t="shared" si="9"/>
        <v>#DIV/0!</v>
      </c>
      <c r="H28" s="2" t="e">
        <f t="shared" si="10"/>
        <v>#DIV/0!</v>
      </c>
      <c r="I28" s="2" t="e">
        <f t="shared" si="11"/>
        <v>#DIV/0!</v>
      </c>
      <c r="J28" s="2">
        <f t="shared" si="12"/>
        <v>0</v>
      </c>
      <c r="K28" s="2" t="e">
        <f>AF28/SUM(AF22:AF$39)</f>
        <v>#DIV/0!</v>
      </c>
      <c r="M28" t="s">
        <v>26</v>
      </c>
      <c r="N28" t="s">
        <v>83</v>
      </c>
      <c r="O28" s="1">
        <v>11532572.455439899</v>
      </c>
      <c r="P28" s="1">
        <v>237315.95263659599</v>
      </c>
      <c r="Q28" s="1">
        <v>3952861.6487301998</v>
      </c>
      <c r="R28" s="1">
        <v>710159.37552026205</v>
      </c>
      <c r="S28" s="1">
        <v>338935.067991269</v>
      </c>
      <c r="T28" s="1">
        <v>1039311.89646868</v>
      </c>
      <c r="U28" s="1">
        <v>38585.344814390803</v>
      </c>
      <c r="V28" s="1">
        <v>1143920.48575617</v>
      </c>
      <c r="W28" s="1">
        <v>-13648.079767454799</v>
      </c>
      <c r="X28" s="1">
        <v>62065.2837361243</v>
      </c>
      <c r="Y28" s="1"/>
      <c r="Z28" s="1">
        <v>0</v>
      </c>
      <c r="AA28" s="1">
        <v>586057.94126479095</v>
      </c>
      <c r="AB28" s="1"/>
      <c r="AC28" s="1"/>
      <c r="AD28" s="1"/>
      <c r="AE28" s="1"/>
      <c r="AF28" s="1"/>
    </row>
    <row r="29" spans="1:32" x14ac:dyDescent="0.3">
      <c r="A29" t="str">
        <f t="shared" si="3"/>
        <v>Firefly Aerospace</v>
      </c>
      <c r="B29" t="str">
        <f t="shared" si="4"/>
        <v>Any Commercial
Classification</v>
      </c>
      <c r="C29" s="1">
        <f t="shared" si="5"/>
        <v>0</v>
      </c>
      <c r="D29" s="1">
        <f t="shared" si="6"/>
        <v>39601641.323541701</v>
      </c>
      <c r="E29" s="1">
        <f t="shared" si="7"/>
        <v>94871677</v>
      </c>
      <c r="F29" s="1">
        <f t="shared" si="8"/>
        <v>0</v>
      </c>
      <c r="G29" s="2">
        <f t="shared" si="9"/>
        <v>1.3956501253295861</v>
      </c>
      <c r="H29" s="2" t="e">
        <f t="shared" si="10"/>
        <v>#DIV/0!</v>
      </c>
      <c r="I29" s="2">
        <f t="shared" si="11"/>
        <v>0</v>
      </c>
      <c r="J29" s="2">
        <f t="shared" si="12"/>
        <v>1.4256840453764996E-2</v>
      </c>
      <c r="K29" s="2" t="e">
        <f>AF29/SUM(AF22:AF$39)</f>
        <v>#DIV/0!</v>
      </c>
      <c r="M29" t="s">
        <v>29</v>
      </c>
      <c r="N29" t="s">
        <v>83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>
        <v>29312.746145944599</v>
      </c>
      <c r="AB29" s="1"/>
      <c r="AC29" s="1">
        <v>55831361.214721099</v>
      </c>
      <c r="AD29" s="1">
        <v>39601641.323541701</v>
      </c>
      <c r="AE29" s="1">
        <v>94871677</v>
      </c>
      <c r="AF29" s="1"/>
    </row>
    <row r="30" spans="1:32" x14ac:dyDescent="0.3">
      <c r="A30" t="str">
        <f t="shared" si="3"/>
        <v>NORTHROP GRUMMAN</v>
      </c>
      <c r="B30" t="str">
        <f t="shared" si="4"/>
        <v>Not Classified
as Commercial</v>
      </c>
      <c r="C30" s="1">
        <f t="shared" si="5"/>
        <v>647642692.03992903</v>
      </c>
      <c r="D30" s="1">
        <f t="shared" si="6"/>
        <v>344906825.60914803</v>
      </c>
      <c r="E30" s="1">
        <f t="shared" si="7"/>
        <v>412448756.00880003</v>
      </c>
      <c r="F30" s="1">
        <f t="shared" si="8"/>
        <v>0</v>
      </c>
      <c r="G30" s="2">
        <f t="shared" si="9"/>
        <v>0.1958265983294607</v>
      </c>
      <c r="H30" s="2">
        <f t="shared" si="10"/>
        <v>-0.36315384844430332</v>
      </c>
      <c r="I30" s="2">
        <f t="shared" si="11"/>
        <v>0</v>
      </c>
      <c r="J30" s="2">
        <f t="shared" si="12"/>
        <v>6.1980733299057303E-2</v>
      </c>
      <c r="K30" s="2" t="e">
        <f>AF30/SUM(AF22:AF$39)</f>
        <v>#DIV/0!</v>
      </c>
      <c r="M30" t="s">
        <v>30</v>
      </c>
      <c r="N30" t="s">
        <v>82</v>
      </c>
      <c r="O30" s="1">
        <v>322212500.373487</v>
      </c>
      <c r="P30" s="1">
        <v>413582001.550928</v>
      </c>
      <c r="Q30" s="1">
        <v>422083056.47737902</v>
      </c>
      <c r="R30" s="1">
        <v>348851560.11823398</v>
      </c>
      <c r="S30" s="1">
        <v>359635553.03604001</v>
      </c>
      <c r="T30" s="1">
        <v>366026949.61238903</v>
      </c>
      <c r="U30" s="1">
        <v>436610931.93501502</v>
      </c>
      <c r="V30" s="1">
        <v>469129892.29642302</v>
      </c>
      <c r="W30" s="1">
        <v>411343652.48024303</v>
      </c>
      <c r="X30" s="1">
        <v>393219125.592704</v>
      </c>
      <c r="Y30" s="1">
        <v>375064011.00936103</v>
      </c>
      <c r="Z30" s="1">
        <v>298793874.34875101</v>
      </c>
      <c r="AA30" s="1">
        <v>681535419.45331502</v>
      </c>
      <c r="AB30" s="1">
        <v>647642692.03992903</v>
      </c>
      <c r="AC30" s="1">
        <v>524442436.950297</v>
      </c>
      <c r="AD30" s="1">
        <v>344906825.60914803</v>
      </c>
      <c r="AE30" s="1">
        <v>412448756.00880003</v>
      </c>
      <c r="AF30" s="1"/>
    </row>
    <row r="31" spans="1:32" x14ac:dyDescent="0.3">
      <c r="A31" t="str">
        <f t="shared" si="3"/>
        <v>NORTHROP GRUMMAN</v>
      </c>
      <c r="B31" t="str">
        <f t="shared" si="4"/>
        <v>Non-development
or Commercial Similar</v>
      </c>
      <c r="C31" s="1">
        <f t="shared" si="5"/>
        <v>0</v>
      </c>
      <c r="D31" s="1">
        <f t="shared" si="6"/>
        <v>0</v>
      </c>
      <c r="E31" s="1">
        <f t="shared" si="7"/>
        <v>0</v>
      </c>
      <c r="F31" s="1">
        <f t="shared" si="8"/>
        <v>0</v>
      </c>
      <c r="G31" s="2" t="e">
        <f t="shared" si="9"/>
        <v>#DIV/0!</v>
      </c>
      <c r="H31" s="2" t="e">
        <f t="shared" si="10"/>
        <v>#DIV/0!</v>
      </c>
      <c r="I31" s="2" t="e">
        <f t="shared" si="11"/>
        <v>#DIV/0!</v>
      </c>
      <c r="J31" s="2">
        <f t="shared" si="12"/>
        <v>0</v>
      </c>
      <c r="K31" s="2" t="e">
        <f>AF31/SUM(AF22:AF$39)</f>
        <v>#DIV/0!</v>
      </c>
      <c r="M31" t="s">
        <v>30</v>
      </c>
      <c r="N31" t="s">
        <v>84</v>
      </c>
      <c r="O31" s="1"/>
      <c r="P31" s="1"/>
      <c r="Q31" s="1"/>
      <c r="R31" s="1"/>
      <c r="S31" s="1">
        <v>22663.280294345299</v>
      </c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x14ac:dyDescent="0.3">
      <c r="A32" t="str">
        <f t="shared" si="3"/>
        <v>NORTHROP GRUMMAN</v>
      </c>
      <c r="B32" t="str">
        <f t="shared" si="4"/>
        <v>Any Commercial
Classification</v>
      </c>
      <c r="C32" s="1">
        <f t="shared" si="5"/>
        <v>551465969.011289</v>
      </c>
      <c r="D32" s="1">
        <f t="shared" si="6"/>
        <v>512016614.23000401</v>
      </c>
      <c r="E32" s="1">
        <f t="shared" si="7"/>
        <v>496238135.95310003</v>
      </c>
      <c r="F32" s="1">
        <f t="shared" si="8"/>
        <v>0</v>
      </c>
      <c r="G32" s="2">
        <f t="shared" si="9"/>
        <v>-3.0816340404563713E-2</v>
      </c>
      <c r="H32" s="2">
        <f t="shared" si="10"/>
        <v>-0.10014730946536143</v>
      </c>
      <c r="I32" s="2">
        <f t="shared" si="11"/>
        <v>0</v>
      </c>
      <c r="J32" s="2">
        <f t="shared" si="12"/>
        <v>7.4572181657093409E-2</v>
      </c>
      <c r="K32" s="2" t="e">
        <f>AF32/SUM(AF22:AF$39)</f>
        <v>#DIV/0!</v>
      </c>
      <c r="M32" t="s">
        <v>30</v>
      </c>
      <c r="N32" t="s">
        <v>83</v>
      </c>
      <c r="O32" s="1"/>
      <c r="P32" s="1"/>
      <c r="Q32" s="1">
        <v>186722.753239079</v>
      </c>
      <c r="R32" s="1">
        <v>372713.684742963</v>
      </c>
      <c r="S32" s="1"/>
      <c r="T32" s="1"/>
      <c r="U32" s="1"/>
      <c r="V32" s="1">
        <v>632094.03480912803</v>
      </c>
      <c r="W32" s="1">
        <v>0</v>
      </c>
      <c r="X32" s="1">
        <v>68271.812109736798</v>
      </c>
      <c r="Y32" s="1">
        <v>0</v>
      </c>
      <c r="Z32" s="1">
        <v>888636.64008026198</v>
      </c>
      <c r="AA32" s="1">
        <v>457978870.46505499</v>
      </c>
      <c r="AB32" s="1">
        <v>551465969.011289</v>
      </c>
      <c r="AC32" s="1">
        <v>459540148.726776</v>
      </c>
      <c r="AD32" s="1">
        <v>512016614.23000401</v>
      </c>
      <c r="AE32" s="1">
        <v>496238135.95310003</v>
      </c>
      <c r="AF32" s="1"/>
    </row>
    <row r="33" spans="1:32" x14ac:dyDescent="0.3">
      <c r="A33" t="str">
        <f t="shared" si="3"/>
        <v>RUSSIA SPACE AGENCY</v>
      </c>
      <c r="B33" t="str">
        <f t="shared" si="4"/>
        <v>Not Classified
as Commercial</v>
      </c>
      <c r="C33" s="1">
        <f t="shared" si="5"/>
        <v>157877867.49397501</v>
      </c>
      <c r="D33" s="1">
        <f t="shared" si="6"/>
        <v>2619052.4772875099</v>
      </c>
      <c r="E33" s="1">
        <f t="shared" si="7"/>
        <v>6014852</v>
      </c>
      <c r="F33" s="1">
        <f t="shared" si="8"/>
        <v>0</v>
      </c>
      <c r="G33" s="2">
        <f t="shared" si="9"/>
        <v>1.296575594479664</v>
      </c>
      <c r="H33" s="2">
        <f t="shared" si="10"/>
        <v>-0.96190186695909397</v>
      </c>
      <c r="I33" s="2">
        <f t="shared" si="11"/>
        <v>0</v>
      </c>
      <c r="J33" s="2">
        <f t="shared" si="12"/>
        <v>9.038818331103106E-4</v>
      </c>
      <c r="K33" s="2" t="e">
        <f>AF33/SUM(AF22:AF$39)</f>
        <v>#DIV/0!</v>
      </c>
      <c r="M33" t="s">
        <v>31</v>
      </c>
      <c r="N33" t="s">
        <v>82</v>
      </c>
      <c r="O33" s="1">
        <v>141637178.26215899</v>
      </c>
      <c r="P33" s="1">
        <v>277098307.63822001</v>
      </c>
      <c r="Q33" s="1">
        <v>531600036.81458801</v>
      </c>
      <c r="R33" s="1">
        <v>464485088.56079799</v>
      </c>
      <c r="S33" s="1">
        <v>552450019.41364002</v>
      </c>
      <c r="T33" s="1">
        <v>768656839.40025604</v>
      </c>
      <c r="U33" s="1">
        <v>366868123.61607599</v>
      </c>
      <c r="V33" s="1">
        <v>394778719.06763297</v>
      </c>
      <c r="W33" s="1">
        <v>575406808.55172098</v>
      </c>
      <c r="X33" s="1">
        <v>292729219.48913699</v>
      </c>
      <c r="Y33" s="1">
        <v>311189687.15396202</v>
      </c>
      <c r="Z33" s="1">
        <v>152210296.100788</v>
      </c>
      <c r="AA33" s="1">
        <v>216362793.531582</v>
      </c>
      <c r="AB33" s="1">
        <v>157877867.49397501</v>
      </c>
      <c r="AC33" s="1">
        <v>3819800.2749513201</v>
      </c>
      <c r="AD33" s="1">
        <v>2619052.4772875099</v>
      </c>
      <c r="AE33" s="1">
        <v>6014852</v>
      </c>
      <c r="AF33" s="1"/>
    </row>
    <row r="34" spans="1:32" x14ac:dyDescent="0.3">
      <c r="A34" t="str">
        <f t="shared" si="3"/>
        <v>Rocket Lab</v>
      </c>
      <c r="B34" t="str">
        <f t="shared" si="4"/>
        <v>Any Commercial
Classification</v>
      </c>
      <c r="C34" s="1">
        <f t="shared" si="5"/>
        <v>11364580.4262089</v>
      </c>
      <c r="D34" s="1">
        <f t="shared" si="6"/>
        <v>0</v>
      </c>
      <c r="E34" s="1">
        <f t="shared" si="7"/>
        <v>14099000</v>
      </c>
      <c r="F34" s="1">
        <f t="shared" si="8"/>
        <v>0</v>
      </c>
      <c r="G34" s="2" t="e">
        <f t="shared" si="9"/>
        <v>#DIV/0!</v>
      </c>
      <c r="H34" s="2">
        <f t="shared" si="10"/>
        <v>0.24060893330342448</v>
      </c>
      <c r="I34" s="2">
        <f t="shared" si="11"/>
        <v>0</v>
      </c>
      <c r="J34" s="2">
        <f t="shared" si="12"/>
        <v>2.1187271050097773E-3</v>
      </c>
      <c r="K34" s="2" t="e">
        <f>AF34/SUM(AF22:AF$39)</f>
        <v>#DIV/0!</v>
      </c>
      <c r="M34" t="s">
        <v>33</v>
      </c>
      <c r="N34" t="s">
        <v>83</v>
      </c>
      <c r="O34" s="1"/>
      <c r="P34" s="1"/>
      <c r="Q34" s="1"/>
      <c r="R34" s="1"/>
      <c r="S34" s="1"/>
      <c r="T34" s="1"/>
      <c r="U34" s="1"/>
      <c r="V34" s="1"/>
      <c r="W34" s="1">
        <v>3784970.78714502</v>
      </c>
      <c r="X34" s="1">
        <v>4872124.7732857596</v>
      </c>
      <c r="Y34" s="1">
        <v>0</v>
      </c>
      <c r="Z34" s="1">
        <v>7799094.3327917</v>
      </c>
      <c r="AA34" s="1">
        <v>0</v>
      </c>
      <c r="AB34" s="1">
        <v>11364580.4262089</v>
      </c>
      <c r="AC34" s="1">
        <v>510221.271309976</v>
      </c>
      <c r="AD34" s="1">
        <v>0</v>
      </c>
      <c r="AE34" s="1">
        <v>14099000</v>
      </c>
      <c r="AF34" s="1"/>
    </row>
    <row r="35" spans="1:32" x14ac:dyDescent="0.3">
      <c r="A35" t="str">
        <f t="shared" si="3"/>
        <v>SPACEX</v>
      </c>
      <c r="B35" t="str">
        <f t="shared" si="4"/>
        <v>Not Classified
as Commercial</v>
      </c>
      <c r="C35" s="1">
        <f t="shared" si="5"/>
        <v>484146076.05678302</v>
      </c>
      <c r="D35" s="1">
        <f t="shared" si="6"/>
        <v>1913531846.0787001</v>
      </c>
      <c r="E35" s="1">
        <f t="shared" si="7"/>
        <v>2330999993.0317001</v>
      </c>
      <c r="F35" s="1">
        <f t="shared" si="8"/>
        <v>0</v>
      </c>
      <c r="G35" s="2">
        <f t="shared" si="9"/>
        <v>0.21816629172307511</v>
      </c>
      <c r="H35" s="2">
        <f t="shared" si="10"/>
        <v>3.8146625746034326</v>
      </c>
      <c r="I35" s="2">
        <f t="shared" si="11"/>
        <v>0</v>
      </c>
      <c r="J35" s="2">
        <f t="shared" si="12"/>
        <v>0.35029100411475034</v>
      </c>
      <c r="K35" s="2" t="e">
        <f>AF35/SUM(AF22:AF$39)</f>
        <v>#DIV/0!</v>
      </c>
      <c r="M35" t="s">
        <v>34</v>
      </c>
      <c r="N35" t="s">
        <v>82</v>
      </c>
      <c r="O35" s="1"/>
      <c r="P35" s="1"/>
      <c r="Q35" s="1">
        <v>34598498.2671545</v>
      </c>
      <c r="R35" s="1">
        <v>155973781.362212</v>
      </c>
      <c r="S35" s="1">
        <v>259210337.64287099</v>
      </c>
      <c r="T35" s="1">
        <v>320668443.00054401</v>
      </c>
      <c r="U35" s="1">
        <v>735067378.03805494</v>
      </c>
      <c r="V35" s="1">
        <v>432090656.77218699</v>
      </c>
      <c r="W35" s="1">
        <v>611575463.49757504</v>
      </c>
      <c r="X35" s="1">
        <v>683406133.20097196</v>
      </c>
      <c r="Y35" s="1">
        <v>650056750.08666396</v>
      </c>
      <c r="Z35" s="1">
        <v>747248109.17606401</v>
      </c>
      <c r="AA35" s="1">
        <v>870927439.90472901</v>
      </c>
      <c r="AB35" s="1">
        <v>484146076.05678302</v>
      </c>
      <c r="AC35" s="1">
        <v>1526882181.0992701</v>
      </c>
      <c r="AD35" s="1">
        <v>1913531846.0787001</v>
      </c>
      <c r="AE35" s="1">
        <v>2330999993.0317001</v>
      </c>
      <c r="AF35" s="1"/>
    </row>
    <row r="36" spans="1:32" x14ac:dyDescent="0.3">
      <c r="A36" t="str">
        <f t="shared" si="3"/>
        <v>SPACEX</v>
      </c>
      <c r="B36" t="str">
        <f t="shared" si="4"/>
        <v>Any Commercial
Classification</v>
      </c>
      <c r="C36" s="1">
        <f t="shared" si="5"/>
        <v>768691234.67216003</v>
      </c>
      <c r="D36" s="1">
        <f t="shared" si="6"/>
        <v>947660259.02381802</v>
      </c>
      <c r="E36" s="1">
        <f t="shared" si="7"/>
        <v>746664010.05760002</v>
      </c>
      <c r="F36" s="1">
        <f t="shared" si="8"/>
        <v>0</v>
      </c>
      <c r="G36" s="2">
        <f t="shared" si="9"/>
        <v>-0.21209737039438969</v>
      </c>
      <c r="H36" s="2">
        <f t="shared" si="10"/>
        <v>-2.8655490814793017E-2</v>
      </c>
      <c r="I36" s="2">
        <f t="shared" si="11"/>
        <v>0</v>
      </c>
      <c r="J36" s="2">
        <f t="shared" si="12"/>
        <v>0.11220492775688561</v>
      </c>
      <c r="K36" s="2" t="e">
        <f>AF36/SUM(AF22:AF$39)</f>
        <v>#DIV/0!</v>
      </c>
      <c r="M36" t="s">
        <v>34</v>
      </c>
      <c r="N36" t="s">
        <v>83</v>
      </c>
      <c r="O36" s="1"/>
      <c r="P36" s="1">
        <v>27740.029530870401</v>
      </c>
      <c r="Q36" s="1">
        <v>627871.73330345203</v>
      </c>
      <c r="R36" s="1">
        <v>1027175.21985099</v>
      </c>
      <c r="S36" s="1">
        <v>438180.32658123202</v>
      </c>
      <c r="T36" s="1">
        <v>15210198.544050399</v>
      </c>
      <c r="U36" s="1">
        <v>29871799.506393101</v>
      </c>
      <c r="V36" s="1">
        <v>33299831.295998398</v>
      </c>
      <c r="W36" s="1">
        <v>37319552.956637397</v>
      </c>
      <c r="X36" s="1">
        <v>129102459.70652901</v>
      </c>
      <c r="Y36" s="1">
        <v>111330596.36198699</v>
      </c>
      <c r="Z36" s="1">
        <v>191154385.53778601</v>
      </c>
      <c r="AA36" s="1">
        <v>562561304.28156805</v>
      </c>
      <c r="AB36" s="1">
        <v>768691234.67216003</v>
      </c>
      <c r="AC36" s="1">
        <v>867223677.67107499</v>
      </c>
      <c r="AD36" s="1">
        <v>947660259.02381802</v>
      </c>
      <c r="AE36" s="1">
        <v>746664010.05760002</v>
      </c>
      <c r="AF36" s="1"/>
    </row>
    <row r="37" spans="1:32" x14ac:dyDescent="0.3">
      <c r="A37" t="str">
        <f t="shared" si="3"/>
        <v>UNITED LAUNCH ALLIANCE</v>
      </c>
      <c r="B37" t="str">
        <f t="shared" si="4"/>
        <v>Not Classified
as Commercial</v>
      </c>
      <c r="C37" s="1">
        <f t="shared" si="5"/>
        <v>175341950.16439399</v>
      </c>
      <c r="D37" s="1">
        <f t="shared" si="6"/>
        <v>46286180.521077298</v>
      </c>
      <c r="E37" s="1">
        <f t="shared" si="7"/>
        <v>11344497.539000001</v>
      </c>
      <c r="F37" s="1">
        <f t="shared" si="8"/>
        <v>0</v>
      </c>
      <c r="G37" s="2">
        <f t="shared" si="9"/>
        <v>-0.75490529978307308</v>
      </c>
      <c r="H37" s="2">
        <f t="shared" si="10"/>
        <v>-0.93530072222669003</v>
      </c>
      <c r="I37" s="2">
        <f t="shared" si="11"/>
        <v>0</v>
      </c>
      <c r="J37" s="2">
        <f t="shared" si="12"/>
        <v>1.7047942711253291E-3</v>
      </c>
      <c r="K37" s="2" t="e">
        <f>AF37/SUM(AF22:AF$39)</f>
        <v>#DIV/0!</v>
      </c>
      <c r="M37" t="s">
        <v>35</v>
      </c>
      <c r="N37" t="s">
        <v>82</v>
      </c>
      <c r="O37" s="1"/>
      <c r="P37" s="1"/>
      <c r="Q37" s="1">
        <v>1558563230.2657399</v>
      </c>
      <c r="R37" s="1">
        <v>1498566153.9047</v>
      </c>
      <c r="S37" s="1">
        <v>2043110484.4333799</v>
      </c>
      <c r="T37" s="1">
        <v>3182112756.2745099</v>
      </c>
      <c r="U37" s="1">
        <v>1612127243.66974</v>
      </c>
      <c r="V37" s="1">
        <v>3184740591.3527899</v>
      </c>
      <c r="W37" s="1">
        <v>2149842965.7912002</v>
      </c>
      <c r="X37" s="1">
        <v>1841023048.00878</v>
      </c>
      <c r="Y37" s="1">
        <v>2156408154.5557899</v>
      </c>
      <c r="Z37" s="1">
        <v>1528891595.2170601</v>
      </c>
      <c r="AA37" s="1">
        <v>1112221458.1652999</v>
      </c>
      <c r="AB37" s="1">
        <v>175341950.16439399</v>
      </c>
      <c r="AC37" s="1">
        <v>47424988.891294301</v>
      </c>
      <c r="AD37" s="1">
        <v>46286180.521077298</v>
      </c>
      <c r="AE37" s="1">
        <v>11344497.539000001</v>
      </c>
      <c r="AF37" s="1"/>
    </row>
    <row r="38" spans="1:32" x14ac:dyDescent="0.3">
      <c r="A38" t="str">
        <f t="shared" si="3"/>
        <v>UNITED LAUNCH ALLIANCE</v>
      </c>
      <c r="B38" t="str">
        <f t="shared" si="4"/>
        <v>Any Commercial
Classification</v>
      </c>
      <c r="C38" s="1">
        <f t="shared" si="5"/>
        <v>1322810161.5021601</v>
      </c>
      <c r="D38" s="1">
        <f t="shared" si="6"/>
        <v>1127772160.85321</v>
      </c>
      <c r="E38" s="1">
        <f t="shared" si="7"/>
        <v>1046323424.5</v>
      </c>
      <c r="F38" s="1">
        <f t="shared" si="8"/>
        <v>0</v>
      </c>
      <c r="G38" s="2">
        <f t="shared" si="9"/>
        <v>-7.2220914099874856E-2</v>
      </c>
      <c r="H38" s="2">
        <f t="shared" si="10"/>
        <v>-0.20901467576283705</v>
      </c>
      <c r="I38" s="2">
        <f t="shared" si="11"/>
        <v>0</v>
      </c>
      <c r="J38" s="2">
        <f t="shared" si="12"/>
        <v>0.1572362437119513</v>
      </c>
      <c r="K38" s="2" t="e">
        <f>AF38/SUM(AF22:AF$39)</f>
        <v>#DIV/0!</v>
      </c>
      <c r="M38" t="s">
        <v>35</v>
      </c>
      <c r="N38" t="s">
        <v>83</v>
      </c>
      <c r="O38" s="1"/>
      <c r="P38" s="1">
        <v>148402540.606112</v>
      </c>
      <c r="Q38" s="1">
        <v>562112887.77124298</v>
      </c>
      <c r="R38" s="1">
        <v>400829872.98073399</v>
      </c>
      <c r="S38" s="1">
        <v>460307439.62020499</v>
      </c>
      <c r="T38" s="1">
        <v>412760295.05831498</v>
      </c>
      <c r="U38" s="1">
        <v>380437382.589607</v>
      </c>
      <c r="V38" s="1">
        <v>460939824.33815998</v>
      </c>
      <c r="W38" s="1">
        <v>471416372.32919502</v>
      </c>
      <c r="X38" s="1">
        <v>471274651.19180202</v>
      </c>
      <c r="Y38" s="1">
        <v>589256739.90309596</v>
      </c>
      <c r="Z38" s="1">
        <v>546576753.08760905</v>
      </c>
      <c r="AA38" s="1">
        <v>807224678.29357803</v>
      </c>
      <c r="AB38" s="1">
        <v>1322810161.5021601</v>
      </c>
      <c r="AC38" s="1">
        <v>760948022.67455995</v>
      </c>
      <c r="AD38" s="1">
        <v>1127772160.85321</v>
      </c>
      <c r="AE38" s="1">
        <v>1046323424.5</v>
      </c>
      <c r="AF38" s="1"/>
    </row>
    <row r="39" spans="1:32" x14ac:dyDescent="0.3">
      <c r="A39" t="str">
        <f t="shared" si="3"/>
        <v>Virgin Orbit</v>
      </c>
      <c r="B39" t="str">
        <f t="shared" si="4"/>
        <v>Any Commercial
Classification</v>
      </c>
      <c r="C39" s="1">
        <f t="shared" si="5"/>
        <v>40566544.983080901</v>
      </c>
      <c r="D39" s="1">
        <f t="shared" si="6"/>
        <v>0</v>
      </c>
      <c r="E39" s="1">
        <f t="shared" si="7"/>
        <v>-210426</v>
      </c>
      <c r="F39" s="1">
        <f t="shared" si="8"/>
        <v>0</v>
      </c>
      <c r="G39" s="2" t="e">
        <f t="shared" si="9"/>
        <v>#DIV/0!</v>
      </c>
      <c r="H39" s="2">
        <f t="shared" si="10"/>
        <v>-1.0051871807196733</v>
      </c>
      <c r="I39" s="2">
        <f t="shared" si="11"/>
        <v>0</v>
      </c>
      <c r="J39" s="2">
        <f t="shared" si="12"/>
        <v>-3.1621765359159331E-5</v>
      </c>
      <c r="K39" s="2" t="e">
        <f>AF39/SUM(AF22:AF$39)</f>
        <v>#DIV/0!</v>
      </c>
      <c r="M39" t="s">
        <v>37</v>
      </c>
      <c r="N39" t="s">
        <v>83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>
        <v>40566544.983080901</v>
      </c>
      <c r="AC39" s="1">
        <v>2517250.1133785299</v>
      </c>
      <c r="AD39" s="1">
        <v>0</v>
      </c>
      <c r="AE39" s="1">
        <v>-210426</v>
      </c>
      <c r="AF39" s="1"/>
    </row>
    <row r="40" spans="1:32" x14ac:dyDescent="0.3">
      <c r="A40" t="str">
        <f t="shared" si="3"/>
        <v>Grand Total</v>
      </c>
      <c r="B40" t="str">
        <f t="shared" si="4"/>
        <v/>
      </c>
      <c r="C40" s="1">
        <f t="shared" si="5"/>
        <v>5525141087.9882803</v>
      </c>
      <c r="D40" s="1">
        <f t="shared" si="6"/>
        <v>6256191896.2924347</v>
      </c>
      <c r="E40" s="1">
        <f t="shared" si="7"/>
        <v>6654467187.7103004</v>
      </c>
      <c r="F40" s="1">
        <f t="shared" si="8"/>
        <v>0</v>
      </c>
      <c r="G40" s="2">
        <f t="shared" si="9"/>
        <v>6.3660977479589986E-2</v>
      </c>
      <c r="H40" s="2">
        <f t="shared" si="10"/>
        <v>0.20439769441855304</v>
      </c>
      <c r="I40" s="2">
        <f t="shared" si="11"/>
        <v>0</v>
      </c>
      <c r="J40" s="2">
        <f>SUM(J$22:J$39)</f>
        <v>0.99999999999999989</v>
      </c>
      <c r="K40" s="2" t="e">
        <f>SUM(K$22:K$39)</f>
        <v>#DIV/0!</v>
      </c>
      <c r="M40" t="s">
        <v>38</v>
      </c>
      <c r="N40" t="s">
        <v>39</v>
      </c>
      <c r="O40" s="1">
        <f t="shared" ref="O40:AE40" si="13">SUM(O23:O39)</f>
        <v>665458566.9700079</v>
      </c>
      <c r="P40" s="1">
        <f t="shared" si="13"/>
        <v>2038508116.6367974</v>
      </c>
      <c r="Q40" s="1">
        <f t="shared" si="13"/>
        <v>3265830991.8128481</v>
      </c>
      <c r="R40" s="1">
        <f t="shared" si="13"/>
        <v>3215728659.717504</v>
      </c>
      <c r="S40" s="1">
        <f t="shared" si="13"/>
        <v>4042178534.2321415</v>
      </c>
      <c r="T40" s="1">
        <f t="shared" si="13"/>
        <v>5815311667.5368471</v>
      </c>
      <c r="U40" s="1">
        <f t="shared" si="13"/>
        <v>4376657956.3935528</v>
      </c>
      <c r="V40" s="1">
        <f t="shared" si="13"/>
        <v>5829907794.0743027</v>
      </c>
      <c r="W40" s="1">
        <f t="shared" si="13"/>
        <v>5176802013.6205997</v>
      </c>
      <c r="X40" s="1">
        <f t="shared" si="13"/>
        <v>4950560251.6704855</v>
      </c>
      <c r="Y40" s="1">
        <f t="shared" si="13"/>
        <v>5377454142.1970987</v>
      </c>
      <c r="Z40" s="1">
        <f t="shared" si="13"/>
        <v>4867056334.5845232</v>
      </c>
      <c r="AA40" s="1">
        <f t="shared" si="13"/>
        <v>5914734696.959197</v>
      </c>
      <c r="AB40" s="1">
        <f t="shared" si="13"/>
        <v>5525141087.9882803</v>
      </c>
      <c r="AC40" s="1">
        <f t="shared" si="13"/>
        <v>5763016176.6479254</v>
      </c>
      <c r="AD40" s="1">
        <f t="shared" si="13"/>
        <v>6256191896.2924347</v>
      </c>
      <c r="AE40" s="1">
        <f t="shared" si="13"/>
        <v>6654467187.7103004</v>
      </c>
      <c r="AF40" s="1"/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6"/>
  <sheetViews>
    <sheetView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11.5546875" defaultRowHeight="14.4" x14ac:dyDescent="0.3"/>
  <sheetData>
    <row r="1" spans="1:32" x14ac:dyDescent="0.3">
      <c r="A1" t="str">
        <f t="shared" ref="A1:A32" si="0">M1</f>
        <v>ParentID</v>
      </c>
      <c r="B1" t="str">
        <f t="shared" ref="B1:B32" si="1">N1</f>
        <v>TopPSCtext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12</v>
      </c>
      <c r="Z1" t="s">
        <v>13</v>
      </c>
      <c r="AA1" t="s">
        <v>14</v>
      </c>
      <c r="AB1" t="s">
        <v>15</v>
      </c>
      <c r="AC1" t="s">
        <v>16</v>
      </c>
      <c r="AD1" t="s">
        <v>17</v>
      </c>
      <c r="AE1" t="s">
        <v>18</v>
      </c>
    </row>
    <row r="2" spans="1:32" x14ac:dyDescent="0.3">
      <c r="A2" t="str">
        <f t="shared" si="0"/>
        <v>ABL Space</v>
      </c>
      <c r="B2" t="str">
        <f t="shared" si="1"/>
        <v>SPACE TRANSP &amp; LAUNCH</v>
      </c>
      <c r="M2" t="s">
        <v>19</v>
      </c>
      <c r="N2" t="s">
        <v>20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>
        <v>50000</v>
      </c>
      <c r="AD2" s="1">
        <v>0</v>
      </c>
      <c r="AE2" s="1">
        <v>1005000</v>
      </c>
      <c r="AF2" s="1"/>
    </row>
    <row r="3" spans="1:32" x14ac:dyDescent="0.3">
      <c r="A3" t="str">
        <f t="shared" si="0"/>
        <v>BLUE ORIGIN</v>
      </c>
      <c r="B3" t="str">
        <f t="shared" si="1"/>
        <v>Other Labeled</v>
      </c>
      <c r="M3" t="s">
        <v>21</v>
      </c>
      <c r="N3" t="s">
        <v>22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>
        <v>1322259</v>
      </c>
      <c r="AB3" s="1">
        <v>1503800</v>
      </c>
      <c r="AC3" s="1">
        <v>22769870</v>
      </c>
      <c r="AD3" s="1">
        <v>10735715</v>
      </c>
      <c r="AE3" s="1">
        <v>425009984</v>
      </c>
      <c r="AF3" s="1"/>
    </row>
    <row r="4" spans="1:32" x14ac:dyDescent="0.3">
      <c r="A4" t="str">
        <f t="shared" si="0"/>
        <v>BLUE ORIGIN</v>
      </c>
      <c r="B4" t="str">
        <f t="shared" si="1"/>
        <v>R&amp;D- SPACE: FLIGHT (APPLIED RESEARCH/EXPLORATORY DEVELOPMENT)</v>
      </c>
      <c r="M4" t="s">
        <v>21</v>
      </c>
      <c r="N4" t="s">
        <v>25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>
        <v>228163645</v>
      </c>
      <c r="AC4" s="1">
        <v>251561948</v>
      </c>
      <c r="AD4" s="1"/>
      <c r="AE4" s="1"/>
      <c r="AF4" s="1"/>
    </row>
    <row r="5" spans="1:32" x14ac:dyDescent="0.3">
      <c r="A5" t="str">
        <f t="shared" si="0"/>
        <v>BLUE ORIGIN</v>
      </c>
      <c r="B5" t="str">
        <f t="shared" si="1"/>
        <v>SPACE TRANSP &amp; LAUNCH</v>
      </c>
      <c r="M5" t="s">
        <v>21</v>
      </c>
      <c r="N5" t="s">
        <v>20</v>
      </c>
      <c r="O5" s="1"/>
      <c r="P5" s="1"/>
      <c r="Q5" s="1"/>
      <c r="R5" s="1"/>
      <c r="S5" s="1"/>
      <c r="T5" s="1"/>
      <c r="U5" s="1"/>
      <c r="V5" s="1"/>
      <c r="W5" s="1"/>
      <c r="X5" s="1">
        <v>781920</v>
      </c>
      <c r="Y5" s="1">
        <v>664628.46100000001</v>
      </c>
      <c r="Z5" s="1">
        <v>352325.96490000002</v>
      </c>
      <c r="AA5" s="1">
        <v>1239860.9752</v>
      </c>
      <c r="AB5" s="1">
        <v>1272636.1484000001</v>
      </c>
      <c r="AC5" s="1">
        <v>4600001.5996000003</v>
      </c>
      <c r="AD5" s="1">
        <v>4387858</v>
      </c>
      <c r="AE5" s="1">
        <v>15834404</v>
      </c>
      <c r="AF5" s="1"/>
    </row>
    <row r="6" spans="1:32" x14ac:dyDescent="0.3">
      <c r="A6" t="str">
        <f t="shared" si="0"/>
        <v>BOEING</v>
      </c>
      <c r="B6" t="str">
        <f t="shared" si="1"/>
        <v>Other Labeled</v>
      </c>
      <c r="M6" t="s">
        <v>26</v>
      </c>
      <c r="N6" t="s">
        <v>22</v>
      </c>
      <c r="O6" s="1">
        <v>130165641.43000001</v>
      </c>
      <c r="P6" s="1">
        <v>778722726.89189994</v>
      </c>
      <c r="Q6" s="1">
        <v>39813275.560000002</v>
      </c>
      <c r="R6" s="1">
        <v>12760314</v>
      </c>
      <c r="S6" s="1">
        <v>1960761.3199</v>
      </c>
      <c r="T6" s="1">
        <v>1922963.9306999999</v>
      </c>
      <c r="U6" s="1">
        <v>9415291.5399999991</v>
      </c>
      <c r="V6" s="1">
        <v>5264604.0999999996</v>
      </c>
      <c r="W6" s="1">
        <v>2317260.5595</v>
      </c>
      <c r="X6" s="1">
        <v>984203.32810000004</v>
      </c>
      <c r="Y6" s="1">
        <v>1027185.9688</v>
      </c>
      <c r="Z6" s="1">
        <v>580742.1398</v>
      </c>
      <c r="AA6" s="1">
        <v>149437.9001</v>
      </c>
      <c r="AB6" s="1">
        <v>716746.00049999997</v>
      </c>
      <c r="AC6" s="1">
        <v>12080.08</v>
      </c>
      <c r="AD6" s="1">
        <v>9737456.2249999996</v>
      </c>
      <c r="AE6" s="1">
        <v>10490071.039999999</v>
      </c>
      <c r="AF6" s="1"/>
    </row>
    <row r="7" spans="1:32" x14ac:dyDescent="0.3">
      <c r="A7" t="str">
        <f t="shared" si="0"/>
        <v>BOEING</v>
      </c>
      <c r="B7" t="str">
        <f t="shared" si="1"/>
        <v>R&amp;D- SPACE: AERONAUTICS/SPACE TECHNOLOGY (BASIC RESEARCH)</v>
      </c>
      <c r="M7" t="s">
        <v>26</v>
      </c>
      <c r="N7" t="s">
        <v>27</v>
      </c>
      <c r="O7" s="1">
        <v>7710694.8200000003</v>
      </c>
      <c r="P7" s="1">
        <v>85898621.329999998</v>
      </c>
      <c r="Q7" s="1">
        <v>73714789.060000002</v>
      </c>
      <c r="R7" s="1">
        <v>241154727.53909999</v>
      </c>
      <c r="S7" s="1">
        <v>272474361.375</v>
      </c>
      <c r="T7" s="1">
        <v>570236189.86940002</v>
      </c>
      <c r="U7" s="1">
        <v>624241376.59000003</v>
      </c>
      <c r="V7" s="1">
        <v>669602326.98010004</v>
      </c>
      <c r="W7" s="1">
        <v>680782059.41869998</v>
      </c>
      <c r="X7" s="1">
        <v>835325088.92780006</v>
      </c>
      <c r="Y7" s="1">
        <v>814144876.73000002</v>
      </c>
      <c r="Z7" s="1">
        <v>902920613.46000004</v>
      </c>
      <c r="AA7" s="1">
        <v>814864601.61979997</v>
      </c>
      <c r="AB7" s="1">
        <v>926228935.80050004</v>
      </c>
      <c r="AC7" s="1">
        <v>1066056485.6516</v>
      </c>
      <c r="AD7" s="1">
        <v>1239030410.21</v>
      </c>
      <c r="AE7" s="1">
        <v>1039333808.5801001</v>
      </c>
      <c r="AF7" s="1"/>
    </row>
    <row r="8" spans="1:32" x14ac:dyDescent="0.3">
      <c r="A8" t="str">
        <f t="shared" si="0"/>
        <v>BOEING</v>
      </c>
      <c r="B8" t="str">
        <f t="shared" si="1"/>
        <v>R&amp;D- SPACE: FLIGHT (APPLIED RESEARCH/EXPLORATORY DEVELOPMENT)</v>
      </c>
      <c r="M8" t="s">
        <v>26</v>
      </c>
      <c r="N8" t="s">
        <v>25</v>
      </c>
      <c r="O8" s="1">
        <v>4523257</v>
      </c>
      <c r="P8" s="1">
        <v>120000</v>
      </c>
      <c r="Q8" s="1">
        <v>137684</v>
      </c>
      <c r="R8" s="1"/>
      <c r="S8" s="1">
        <v>599798</v>
      </c>
      <c r="T8" s="1">
        <v>0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x14ac:dyDescent="0.3">
      <c r="A9" t="str">
        <f t="shared" si="0"/>
        <v>BOEING</v>
      </c>
      <c r="B9" t="str">
        <f t="shared" si="1"/>
        <v>SPACE TRANSP &amp; LAUNCH</v>
      </c>
      <c r="M9" t="s">
        <v>26</v>
      </c>
      <c r="N9" t="s">
        <v>20</v>
      </c>
      <c r="O9" s="1"/>
      <c r="P9" s="1"/>
      <c r="Q9" s="1"/>
      <c r="R9" s="1"/>
      <c r="S9" s="1"/>
      <c r="T9" s="1"/>
      <c r="U9" s="1"/>
      <c r="V9" s="1">
        <v>899757</v>
      </c>
      <c r="W9" s="1">
        <v>49070000</v>
      </c>
      <c r="X9" s="1">
        <v>77160000</v>
      </c>
      <c r="Y9" s="1">
        <v>154220000</v>
      </c>
      <c r="Z9" s="1">
        <v>263041664</v>
      </c>
      <c r="AA9" s="1">
        <v>210895733</v>
      </c>
      <c r="AB9" s="1">
        <v>21693423</v>
      </c>
      <c r="AC9" s="1">
        <v>7975593</v>
      </c>
      <c r="AD9" s="1">
        <v>83335</v>
      </c>
      <c r="AE9" s="1">
        <v>4000000</v>
      </c>
      <c r="AF9" s="1"/>
    </row>
    <row r="10" spans="1:32" x14ac:dyDescent="0.3">
      <c r="A10" t="str">
        <f t="shared" si="0"/>
        <v>Firefly Aerospace</v>
      </c>
      <c r="B10" t="str">
        <f t="shared" si="1"/>
        <v>Other Labeled</v>
      </c>
      <c r="M10" t="s">
        <v>29</v>
      </c>
      <c r="N10" t="s">
        <v>22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>
        <v>25000</v>
      </c>
      <c r="AB10" s="1"/>
      <c r="AC10" s="1">
        <v>49899250.5</v>
      </c>
      <c r="AD10" s="1">
        <v>37869252</v>
      </c>
      <c r="AE10" s="1">
        <v>94871677</v>
      </c>
      <c r="AF10" s="1"/>
    </row>
    <row r="11" spans="1:32" x14ac:dyDescent="0.3">
      <c r="A11" t="str">
        <f t="shared" si="0"/>
        <v>NORTHROP GRUMMAN</v>
      </c>
      <c r="B11" t="str">
        <f t="shared" si="1"/>
        <v>Other Labeled</v>
      </c>
      <c r="M11" t="s">
        <v>30</v>
      </c>
      <c r="N11" t="s">
        <v>22</v>
      </c>
      <c r="O11" s="1">
        <v>223934385</v>
      </c>
      <c r="P11" s="1">
        <v>286621550.19999999</v>
      </c>
      <c r="Q11" s="1">
        <v>269594492</v>
      </c>
      <c r="R11" s="1">
        <v>247769544</v>
      </c>
      <c r="S11" s="1">
        <v>258695548.31009999</v>
      </c>
      <c r="T11" s="1">
        <v>271343902.5625</v>
      </c>
      <c r="U11" s="1">
        <v>329829102</v>
      </c>
      <c r="V11" s="1">
        <v>364306509</v>
      </c>
      <c r="W11" s="1">
        <v>327156749.71090001</v>
      </c>
      <c r="X11" s="1">
        <v>312561753.20310003</v>
      </c>
      <c r="Y11" s="1">
        <v>306224410.89060003</v>
      </c>
      <c r="Z11" s="1">
        <v>249018615.56999999</v>
      </c>
      <c r="AA11" s="1">
        <v>188590096.72979999</v>
      </c>
      <c r="AB11" s="1">
        <v>214134460</v>
      </c>
      <c r="AC11" s="1">
        <v>210070084.34</v>
      </c>
      <c r="AD11" s="1">
        <v>37494771.740000002</v>
      </c>
      <c r="AE11" s="1">
        <v>20943721.9619</v>
      </c>
      <c r="AF11" s="1"/>
    </row>
    <row r="12" spans="1:32" x14ac:dyDescent="0.3">
      <c r="A12" t="str">
        <f t="shared" si="0"/>
        <v>NORTHROP GRUMMAN</v>
      </c>
      <c r="B12" t="str">
        <f t="shared" si="1"/>
        <v>R&amp;D- SPACE: AERONAUTICS/SPACE TECHNOLOGY (BASIC RESEARCH)</v>
      </c>
      <c r="M12" t="s">
        <v>30</v>
      </c>
      <c r="N12" t="s">
        <v>27</v>
      </c>
      <c r="O12" s="1">
        <v>3408474.88</v>
      </c>
      <c r="P12" s="1">
        <v>11245663.5</v>
      </c>
      <c r="Q12" s="1">
        <v>37927857.5</v>
      </c>
      <c r="R12" s="1">
        <v>8791715</v>
      </c>
      <c r="S12" s="1">
        <v>10834505</v>
      </c>
      <c r="T12" s="1">
        <v>7936429</v>
      </c>
      <c r="U12" s="1">
        <v>7351870.2400000002</v>
      </c>
      <c r="V12" s="1">
        <v>7285343.21</v>
      </c>
      <c r="W12" s="1">
        <v>1594677.6392999999</v>
      </c>
      <c r="X12" s="1">
        <v>4271888.5126999998</v>
      </c>
      <c r="Y12" s="1">
        <v>1028813.4375</v>
      </c>
      <c r="Z12" s="1">
        <v>1932038.02</v>
      </c>
      <c r="AA12" s="1">
        <v>285270456</v>
      </c>
      <c r="AB12" s="1">
        <v>330091243.6893</v>
      </c>
      <c r="AC12" s="1">
        <v>256608900.16980001</v>
      </c>
      <c r="AD12" s="1">
        <v>292323969.5794</v>
      </c>
      <c r="AE12" s="1">
        <v>391609550</v>
      </c>
      <c r="AF12" s="1"/>
    </row>
    <row r="13" spans="1:32" x14ac:dyDescent="0.3">
      <c r="A13" t="str">
        <f t="shared" si="0"/>
        <v>NORTHROP GRUMMAN</v>
      </c>
      <c r="B13" t="str">
        <f t="shared" si="1"/>
        <v>R&amp;D- SPACE: FLIGHT (APPLIED RESEARCH/EXPLORATORY DEVELOPMENT)</v>
      </c>
      <c r="M13" t="s">
        <v>30</v>
      </c>
      <c r="N13" t="s">
        <v>25</v>
      </c>
      <c r="O13" s="1">
        <v>241000</v>
      </c>
      <c r="P13" s="1">
        <v>317041</v>
      </c>
      <c r="Q13" s="1">
        <v>38935.769999999997</v>
      </c>
      <c r="R13" s="1">
        <v>0</v>
      </c>
      <c r="S13" s="1"/>
      <c r="T13" s="1"/>
      <c r="U13" s="1">
        <v>1999946</v>
      </c>
      <c r="V13" s="1">
        <v>0</v>
      </c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x14ac:dyDescent="0.3">
      <c r="A14" t="str">
        <f t="shared" si="0"/>
        <v>NORTHROP GRUMMAN</v>
      </c>
      <c r="B14" t="str">
        <f t="shared" si="1"/>
        <v>SPACE TRANSP &amp; LAUNCH</v>
      </c>
      <c r="M14" t="s">
        <v>30</v>
      </c>
      <c r="N14" t="s">
        <v>20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>
        <v>497998484.5</v>
      </c>
      <c r="AB14" s="1">
        <v>491819110.75999999</v>
      </c>
      <c r="AC14" s="1">
        <v>412754947.63999999</v>
      </c>
      <c r="AD14" s="1">
        <v>489618246.73000002</v>
      </c>
      <c r="AE14" s="1">
        <v>496133620</v>
      </c>
      <c r="AF14" s="1"/>
    </row>
    <row r="15" spans="1:32" x14ac:dyDescent="0.3">
      <c r="A15" t="str">
        <f t="shared" si="0"/>
        <v>RUSSIA SPACE AGENCY</v>
      </c>
      <c r="B15" t="str">
        <f t="shared" si="1"/>
        <v>Other Labeled</v>
      </c>
      <c r="M15" t="s">
        <v>31</v>
      </c>
      <c r="N15" t="s">
        <v>22</v>
      </c>
      <c r="O15" s="1">
        <v>100040612</v>
      </c>
      <c r="P15" s="1">
        <v>199782273</v>
      </c>
      <c r="Q15" s="1">
        <v>387192261</v>
      </c>
      <c r="R15" s="1">
        <v>341238820</v>
      </c>
      <c r="S15" s="1">
        <v>414009402.3398</v>
      </c>
      <c r="T15" s="1">
        <v>586488883.38090003</v>
      </c>
      <c r="U15" s="1">
        <v>285001263</v>
      </c>
      <c r="V15" s="1">
        <v>312278472.29000002</v>
      </c>
      <c r="W15" s="1">
        <v>459872927.36330003</v>
      </c>
      <c r="X15" s="1">
        <v>235823637.52149999</v>
      </c>
      <c r="Y15" s="1">
        <v>254927244.28130001</v>
      </c>
      <c r="Z15" s="1">
        <v>127459133.88</v>
      </c>
      <c r="AA15" s="1">
        <v>184529617.63999999</v>
      </c>
      <c r="AB15" s="1">
        <v>136408443.41</v>
      </c>
      <c r="AC15" s="1">
        <v>3413944.54</v>
      </c>
      <c r="AD15" s="1">
        <v>2504481</v>
      </c>
      <c r="AE15" s="1">
        <v>6014852</v>
      </c>
      <c r="AF15" s="1"/>
    </row>
    <row r="16" spans="1:32" x14ac:dyDescent="0.3">
      <c r="A16" t="str">
        <f t="shared" si="0"/>
        <v>Rocket Lab</v>
      </c>
      <c r="B16" t="str">
        <f t="shared" si="1"/>
        <v>SPACE TRANSP &amp; LAUNCH</v>
      </c>
      <c r="M16" t="s">
        <v>33</v>
      </c>
      <c r="N16" t="s">
        <v>20</v>
      </c>
      <c r="O16" s="1"/>
      <c r="P16" s="1"/>
      <c r="Q16" s="1"/>
      <c r="R16" s="1"/>
      <c r="S16" s="1"/>
      <c r="T16" s="1"/>
      <c r="U16" s="1"/>
      <c r="V16" s="1"/>
      <c r="W16" s="1">
        <v>3025000</v>
      </c>
      <c r="X16" s="1">
        <v>3925000</v>
      </c>
      <c r="Y16" s="1">
        <v>0</v>
      </c>
      <c r="Z16" s="1">
        <v>6530871</v>
      </c>
      <c r="AA16" s="1">
        <v>0</v>
      </c>
      <c r="AB16" s="1">
        <v>9819139</v>
      </c>
      <c r="AC16" s="1">
        <v>456010</v>
      </c>
      <c r="AD16" s="1">
        <v>0</v>
      </c>
      <c r="AE16" s="1">
        <v>14099000</v>
      </c>
      <c r="AF16" s="1"/>
    </row>
    <row r="17" spans="1:32" x14ac:dyDescent="0.3">
      <c r="A17" t="str">
        <f t="shared" si="0"/>
        <v>SPACEX</v>
      </c>
      <c r="B17" t="str">
        <f t="shared" si="1"/>
        <v>Other Labeled</v>
      </c>
      <c r="M17" t="s">
        <v>34</v>
      </c>
      <c r="N17" t="s">
        <v>22</v>
      </c>
      <c r="O17" s="1"/>
      <c r="P17" s="1"/>
      <c r="Q17" s="1">
        <v>129905.65</v>
      </c>
      <c r="R17" s="1">
        <v>0</v>
      </c>
      <c r="S17" s="1"/>
      <c r="T17" s="1"/>
      <c r="U17" s="1">
        <v>8100000</v>
      </c>
      <c r="V17" s="1">
        <v>1469525</v>
      </c>
      <c r="W17" s="1"/>
      <c r="X17" s="1"/>
      <c r="Y17" s="1"/>
      <c r="Z17" s="1"/>
      <c r="AA17" s="1"/>
      <c r="AB17" s="1">
        <v>2049980</v>
      </c>
      <c r="AC17" s="1">
        <v>52934700</v>
      </c>
      <c r="AD17" s="1">
        <v>49039415.609999999</v>
      </c>
      <c r="AE17" s="1">
        <v>66601833.119999997</v>
      </c>
      <c r="AF17" s="1"/>
    </row>
    <row r="18" spans="1:32" x14ac:dyDescent="0.3">
      <c r="A18" t="str">
        <f t="shared" si="0"/>
        <v>SPACEX</v>
      </c>
      <c r="B18" t="str">
        <f t="shared" si="1"/>
        <v>R&amp;D- SPACE: AERONAUTICS/SPACE TECHNOLOGY (BASIC RESEARCH)</v>
      </c>
      <c r="M18" t="s">
        <v>34</v>
      </c>
      <c r="N18" t="s">
        <v>27</v>
      </c>
      <c r="O18" s="1"/>
      <c r="P18" s="1"/>
      <c r="Q18" s="1"/>
      <c r="R18" s="1"/>
      <c r="S18" s="1">
        <v>294921</v>
      </c>
      <c r="T18" s="1">
        <v>0</v>
      </c>
      <c r="U18" s="1"/>
      <c r="V18" s="1"/>
      <c r="W18" s="1"/>
      <c r="X18" s="1"/>
      <c r="Y18" s="1"/>
      <c r="Z18" s="1"/>
      <c r="AA18" s="1">
        <v>498535.7</v>
      </c>
      <c r="AB18" s="1"/>
      <c r="AC18" s="1"/>
      <c r="AD18" s="1"/>
      <c r="AE18" s="1"/>
      <c r="AF18" s="1"/>
    </row>
    <row r="19" spans="1:32" x14ac:dyDescent="0.3">
      <c r="A19" t="str">
        <f t="shared" si="0"/>
        <v>SPACEX</v>
      </c>
      <c r="B19" t="str">
        <f t="shared" si="1"/>
        <v>R&amp;D- SPACE: FLIGHT (APPLIED RESEARCH/EXPLORATORY DEVELOPMENT)</v>
      </c>
      <c r="M19" t="s">
        <v>34</v>
      </c>
      <c r="N19" t="s">
        <v>25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>
        <v>94778203</v>
      </c>
      <c r="AC19" s="1">
        <v>344832713.24000001</v>
      </c>
      <c r="AD19" s="1">
        <v>818789100</v>
      </c>
      <c r="AE19" s="1">
        <v>911559648</v>
      </c>
      <c r="AF19" s="1"/>
    </row>
    <row r="20" spans="1:32" x14ac:dyDescent="0.3">
      <c r="A20" t="str">
        <f t="shared" si="0"/>
        <v>SPACEX</v>
      </c>
      <c r="B20" t="str">
        <f t="shared" si="1"/>
        <v>SPACE TRANSP &amp; LAUNCH</v>
      </c>
      <c r="M20" t="s">
        <v>34</v>
      </c>
      <c r="N20" t="s">
        <v>20</v>
      </c>
      <c r="O20" s="1"/>
      <c r="P20" s="1">
        <v>20000</v>
      </c>
      <c r="Q20" s="1">
        <v>25527312</v>
      </c>
      <c r="R20" s="1">
        <v>115342392</v>
      </c>
      <c r="S20" s="1">
        <v>194287256.50999999</v>
      </c>
      <c r="T20" s="1">
        <v>256277026.80000001</v>
      </c>
      <c r="U20" s="1">
        <v>586142502.10000002</v>
      </c>
      <c r="V20" s="1">
        <v>366664377.89999998</v>
      </c>
      <c r="W20" s="1">
        <v>518605700.06</v>
      </c>
      <c r="X20" s="1">
        <v>654559637.85000002</v>
      </c>
      <c r="Y20" s="1">
        <v>623730110.84000003</v>
      </c>
      <c r="Z20" s="1">
        <v>785807348.59000003</v>
      </c>
      <c r="AA20" s="1">
        <v>1222082877.3900001</v>
      </c>
      <c r="AB20" s="1">
        <v>985638853.79999995</v>
      </c>
      <c r="AC20" s="1">
        <v>1741963472.2537999</v>
      </c>
      <c r="AD20" s="1">
        <v>1868199619.2674999</v>
      </c>
      <c r="AE20" s="1">
        <v>2099502521.9693</v>
      </c>
      <c r="AF20" s="1"/>
    </row>
    <row r="21" spans="1:32" x14ac:dyDescent="0.3">
      <c r="A21" t="str">
        <f t="shared" si="0"/>
        <v>UNITED LAUNCH ALLIANCE</v>
      </c>
      <c r="B21" t="str">
        <f t="shared" si="1"/>
        <v>Other Labeled</v>
      </c>
      <c r="M21" t="s">
        <v>35</v>
      </c>
      <c r="N21" t="s">
        <v>22</v>
      </c>
      <c r="O21" s="1"/>
      <c r="P21" s="1"/>
      <c r="Q21" s="1">
        <v>742749760.13999999</v>
      </c>
      <c r="R21" s="1">
        <v>80095815.987499997</v>
      </c>
      <c r="S21" s="1">
        <v>-741800.55370000005</v>
      </c>
      <c r="T21" s="1">
        <v>-63807.417000000001</v>
      </c>
      <c r="U21" s="1">
        <v>-1601806.85</v>
      </c>
      <c r="V21" s="1">
        <v>-350000</v>
      </c>
      <c r="W21" s="1">
        <v>-6101860.7599999998</v>
      </c>
      <c r="X21" s="1">
        <v>-16444256</v>
      </c>
      <c r="Y21" s="1"/>
      <c r="Z21" s="1"/>
      <c r="AA21" s="1">
        <v>956361.13</v>
      </c>
      <c r="AB21" s="1">
        <v>0</v>
      </c>
      <c r="AC21" s="1">
        <v>4297768.67</v>
      </c>
      <c r="AD21" s="1">
        <v>12756861</v>
      </c>
      <c r="AE21" s="1">
        <v>16461557.093699999</v>
      </c>
      <c r="AF21" s="1"/>
    </row>
    <row r="22" spans="1:32" x14ac:dyDescent="0.3">
      <c r="A22" t="str">
        <f t="shared" si="0"/>
        <v>UNITED LAUNCH ALLIANCE</v>
      </c>
      <c r="B22" t="str">
        <f t="shared" si="1"/>
        <v>R&amp;D- SPACE: AERONAUTICS/SPACE TECHNOLOGY (BASIC RESEARCH)</v>
      </c>
      <c r="M22" t="s">
        <v>35</v>
      </c>
      <c r="N22" t="s">
        <v>27</v>
      </c>
      <c r="O22" s="1"/>
      <c r="P22" s="1"/>
      <c r="Q22" s="1"/>
      <c r="R22" s="1"/>
      <c r="S22" s="1">
        <v>624870</v>
      </c>
      <c r="T22" s="1">
        <v>0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x14ac:dyDescent="0.3">
      <c r="A23" t="str">
        <f t="shared" si="0"/>
        <v>UNITED LAUNCH ALLIANCE</v>
      </c>
      <c r="B23" t="str">
        <f t="shared" si="1"/>
        <v>SPACE TRANSP &amp; LAUNCH</v>
      </c>
      <c r="M23" t="s">
        <v>35</v>
      </c>
      <c r="N23" t="s">
        <v>20</v>
      </c>
      <c r="O23" s="1"/>
      <c r="P23" s="1">
        <v>106995229</v>
      </c>
      <c r="Q23" s="1">
        <v>275818870.87</v>
      </c>
      <c r="R23" s="1">
        <v>293541837.0625</v>
      </c>
      <c r="S23" s="1">
        <v>344586117</v>
      </c>
      <c r="T23" s="1">
        <v>314903100</v>
      </c>
      <c r="U23" s="1">
        <v>1340792533</v>
      </c>
      <c r="V23" s="1">
        <v>2795051157.9960999</v>
      </c>
      <c r="W23" s="1">
        <v>2098230501.6800001</v>
      </c>
      <c r="X23" s="1">
        <v>1870289917.8302</v>
      </c>
      <c r="Y23" s="1">
        <v>2250294439.1999998</v>
      </c>
      <c r="Z23" s="1">
        <v>1740882086.51</v>
      </c>
      <c r="AA23" s="1">
        <v>1632698098.29</v>
      </c>
      <c r="AB23" s="1">
        <v>1294422079.47</v>
      </c>
      <c r="AC23" s="1">
        <v>718185196.52999997</v>
      </c>
      <c r="AD23" s="1">
        <v>1109948748.9400001</v>
      </c>
      <c r="AE23" s="1">
        <v>1041630672.8203</v>
      </c>
      <c r="AF23" s="1"/>
    </row>
    <row r="24" spans="1:32" x14ac:dyDescent="0.3">
      <c r="A24" t="str">
        <f t="shared" si="0"/>
        <v>UNITED LAUNCH ALLIANCE</v>
      </c>
      <c r="B24" t="str">
        <f t="shared" si="1"/>
        <v>SPACE VEHICLES</v>
      </c>
      <c r="M24" t="s">
        <v>35</v>
      </c>
      <c r="N24" t="s">
        <v>36</v>
      </c>
      <c r="O24" s="1"/>
      <c r="P24" s="1"/>
      <c r="Q24" s="1">
        <v>526031301.50999999</v>
      </c>
      <c r="R24" s="1">
        <v>1021773469.6953</v>
      </c>
      <c r="S24" s="1">
        <v>1531607421.6136</v>
      </c>
      <c r="T24" s="1">
        <v>2428066219.6054001</v>
      </c>
      <c r="U24" s="1">
        <v>208731806.59999999</v>
      </c>
      <c r="V24" s="1">
        <v>89110597</v>
      </c>
      <c r="W24" s="1">
        <v>2817382.11</v>
      </c>
      <c r="X24" s="1">
        <v>8949092.3446999993</v>
      </c>
      <c r="Y24" s="1">
        <v>-1040000</v>
      </c>
      <c r="Z24" s="1">
        <v>-2909000.28</v>
      </c>
      <c r="AA24" s="1">
        <v>3386068.02</v>
      </c>
      <c r="AB24" s="1">
        <v>0</v>
      </c>
      <c r="AC24" s="1"/>
      <c r="AD24" s="1">
        <v>-6910.94</v>
      </c>
      <c r="AE24" s="1">
        <v>-424307.875</v>
      </c>
      <c r="AF24" s="1"/>
    </row>
    <row r="25" spans="1:32" x14ac:dyDescent="0.3">
      <c r="A25" t="str">
        <f t="shared" si="0"/>
        <v>Virgin Orbit</v>
      </c>
      <c r="B25" t="str">
        <f t="shared" si="1"/>
        <v>SPACE TRANSP &amp; LAUNCH</v>
      </c>
      <c r="M25" t="s">
        <v>37</v>
      </c>
      <c r="N25" t="s">
        <v>20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>
        <v>35050000</v>
      </c>
      <c r="AC25" s="1">
        <v>2249791</v>
      </c>
      <c r="AD25" s="1">
        <v>0</v>
      </c>
      <c r="AE25" s="1">
        <v>-210426</v>
      </c>
      <c r="AF25" s="1"/>
    </row>
    <row r="26" spans="1:32" x14ac:dyDescent="0.3">
      <c r="A26" t="str">
        <f t="shared" si="0"/>
        <v>Grand Total</v>
      </c>
      <c r="B26" t="str">
        <f t="shared" si="1"/>
        <v/>
      </c>
      <c r="M26" t="s">
        <v>38</v>
      </c>
      <c r="N26" t="s">
        <v>39</v>
      </c>
      <c r="O26" s="1">
        <f t="shared" ref="O26:AE26" si="2">SUM(O2:O25)</f>
        <v>470024065.13</v>
      </c>
      <c r="P26" s="1">
        <f t="shared" si="2"/>
        <v>1469723104.9219</v>
      </c>
      <c r="Q26" s="1">
        <f t="shared" si="2"/>
        <v>2378676445.0599995</v>
      </c>
      <c r="R26" s="1">
        <f t="shared" si="2"/>
        <v>2362468635.2844</v>
      </c>
      <c r="S26" s="1">
        <f t="shared" si="2"/>
        <v>3029233161.9147</v>
      </c>
      <c r="T26" s="1">
        <f t="shared" si="2"/>
        <v>4437110907.7319002</v>
      </c>
      <c r="U26" s="1">
        <f t="shared" si="2"/>
        <v>3400003884.2199998</v>
      </c>
      <c r="V26" s="1">
        <f t="shared" si="2"/>
        <v>4611582670.4762001</v>
      </c>
      <c r="W26" s="1">
        <f t="shared" si="2"/>
        <v>4137370397.7817001</v>
      </c>
      <c r="X26" s="1">
        <f t="shared" si="2"/>
        <v>3988187883.5180998</v>
      </c>
      <c r="Y26" s="1">
        <f t="shared" si="2"/>
        <v>4405221709.8092003</v>
      </c>
      <c r="Z26" s="1">
        <f t="shared" si="2"/>
        <v>4075616438.8546996</v>
      </c>
      <c r="AA26" s="1">
        <f t="shared" si="2"/>
        <v>5044507487.8949003</v>
      </c>
      <c r="AB26" s="1">
        <f t="shared" si="2"/>
        <v>4773790699.0787001</v>
      </c>
      <c r="AC26" s="1">
        <f t="shared" si="2"/>
        <v>5150692757.2147989</v>
      </c>
      <c r="AD26" s="1">
        <f t="shared" si="2"/>
        <v>5982512329.3619013</v>
      </c>
      <c r="AE26" s="1">
        <f t="shared" si="2"/>
        <v>6654467187.7103004</v>
      </c>
      <c r="AF26" s="1"/>
    </row>
    <row r="27" spans="1:32" x14ac:dyDescent="0.3">
      <c r="A27" t="str">
        <f t="shared" si="0"/>
        <v>SPACEX</v>
      </c>
      <c r="B27" t="str">
        <f t="shared" si="1"/>
        <v>R&amp;D- SPACE: AERONAUTICS/SPACE TECHNOLOGY (APPLIED RESEARCH/EXPLORATORY DEVELOPMENT)</v>
      </c>
      <c r="M27" t="s">
        <v>34</v>
      </c>
      <c r="N27" t="s">
        <v>23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>
        <v>2024980</v>
      </c>
      <c r="AC27" s="1">
        <v>25187200</v>
      </c>
      <c r="AD27" s="1">
        <v>46344444.609999999</v>
      </c>
      <c r="AE27" s="1">
        <v>51639304.119999997</v>
      </c>
      <c r="AF27" s="1"/>
    </row>
    <row r="28" spans="1:32" x14ac:dyDescent="0.3">
      <c r="A28" t="str">
        <f t="shared" si="0"/>
        <v>SPACEX</v>
      </c>
      <c r="B28" t="str">
        <f t="shared" si="1"/>
        <v>R&amp;D- SPACE: AERONAUTICS/SPACE TECHNOLOGY (BASIC RESEARCH)</v>
      </c>
      <c r="M28" t="s">
        <v>34</v>
      </c>
      <c r="N28" t="s">
        <v>27</v>
      </c>
      <c r="O28" s="1"/>
      <c r="P28" s="1"/>
      <c r="Q28" s="1"/>
      <c r="R28" s="1"/>
      <c r="S28" s="1">
        <v>294921</v>
      </c>
      <c r="T28" s="1">
        <v>0</v>
      </c>
      <c r="U28" s="1"/>
      <c r="V28" s="1"/>
      <c r="W28" s="1"/>
      <c r="X28" s="1"/>
      <c r="Y28" s="1"/>
      <c r="Z28" s="1"/>
      <c r="AA28" s="1">
        <v>498535.7</v>
      </c>
      <c r="AB28" s="1"/>
      <c r="AC28" s="1"/>
      <c r="AD28" s="1"/>
      <c r="AE28" s="1"/>
      <c r="AF28" s="1"/>
    </row>
    <row r="29" spans="1:32" x14ac:dyDescent="0.3">
      <c r="A29" t="str">
        <f t="shared" si="0"/>
        <v>ParentID</v>
      </c>
      <c r="B29" t="str">
        <f t="shared" si="1"/>
        <v>TopPSCtext</v>
      </c>
      <c r="C29" t="str">
        <f t="shared" ref="C29:C76" si="3">AB29</f>
        <v>2020</v>
      </c>
      <c r="D29" t="str">
        <f t="shared" ref="D29:D76" si="4">AD29</f>
        <v>2022</v>
      </c>
      <c r="E29" t="str">
        <f t="shared" ref="E29:E76" si="5">AE29</f>
        <v>2023</v>
      </c>
      <c r="F29">
        <f t="shared" ref="F29:F76" si="6">AF29</f>
        <v>0</v>
      </c>
      <c r="G29" t="str">
        <f>AD29&amp;"-"&amp;AE29</f>
        <v>2022-2023</v>
      </c>
      <c r="H29" t="str">
        <f>AB29&amp;"-"&amp;AE29</f>
        <v>2020-2023</v>
      </c>
      <c r="I29" t="str">
        <f>AF29&amp;"/"&amp;AE29</f>
        <v>/2023</v>
      </c>
      <c r="J29" t="str">
        <f>"Share "&amp;AE29</f>
        <v>Share 2023</v>
      </c>
      <c r="K29" t="str">
        <f>"Share "&amp;AF29</f>
        <v xml:space="preserve">Share </v>
      </c>
      <c r="M29" t="s">
        <v>0</v>
      </c>
      <c r="N29" t="s">
        <v>1</v>
      </c>
      <c r="O29" s="1" t="s">
        <v>2</v>
      </c>
      <c r="P29" s="1" t="s">
        <v>3</v>
      </c>
      <c r="Q29" s="1" t="s">
        <v>4</v>
      </c>
      <c r="R29" s="1" t="s">
        <v>5</v>
      </c>
      <c r="S29" s="1" t="s">
        <v>6</v>
      </c>
      <c r="T29" s="1" t="s">
        <v>7</v>
      </c>
      <c r="U29" s="1" t="s">
        <v>8</v>
      </c>
      <c r="V29" s="1" t="s">
        <v>9</v>
      </c>
      <c r="W29" s="1" t="s">
        <v>10</v>
      </c>
      <c r="X29" s="1" t="s">
        <v>11</v>
      </c>
      <c r="Y29" s="1" t="s">
        <v>12</v>
      </c>
      <c r="Z29" s="1" t="s">
        <v>13</v>
      </c>
      <c r="AA29" s="1" t="s">
        <v>14</v>
      </c>
      <c r="AB29" s="1" t="s">
        <v>15</v>
      </c>
      <c r="AC29" s="1" t="s">
        <v>16</v>
      </c>
      <c r="AD29" s="1" t="s">
        <v>17</v>
      </c>
      <c r="AE29" s="1" t="s">
        <v>18</v>
      </c>
      <c r="AF29" s="1"/>
    </row>
    <row r="30" spans="1:32" x14ac:dyDescent="0.3">
      <c r="A30" t="str">
        <f t="shared" si="0"/>
        <v>ABL Space</v>
      </c>
      <c r="B30" t="str">
        <f t="shared" si="1"/>
        <v>SPACE TRANSP &amp; LAUNCH</v>
      </c>
      <c r="C30" s="1">
        <f t="shared" si="3"/>
        <v>0</v>
      </c>
      <c r="D30" s="1">
        <f t="shared" si="4"/>
        <v>0</v>
      </c>
      <c r="E30" s="1">
        <f t="shared" si="5"/>
        <v>1005000</v>
      </c>
      <c r="F30" s="1">
        <f t="shared" si="6"/>
        <v>0</v>
      </c>
      <c r="G30" s="2" t="e">
        <f t="shared" ref="G30:G76" si="7">AE30/AD30-1</f>
        <v>#DIV/0!</v>
      </c>
      <c r="H30" s="2" t="e">
        <f t="shared" ref="H30:H76" si="8">AE30/AB30-1</f>
        <v>#DIV/0!</v>
      </c>
      <c r="I30" s="2">
        <f t="shared" ref="I30:I76" si="9">AF30/AE30</f>
        <v>0</v>
      </c>
      <c r="J30" s="2">
        <f t="shared" ref="J30:J53" si="10">AE30/SUM(AE$29:AE$53)</f>
        <v>1.510263664468988E-4</v>
      </c>
      <c r="K30" s="2" t="e">
        <f>AF30/SUM(AF29:AF$53)</f>
        <v>#DIV/0!</v>
      </c>
      <c r="M30" t="s">
        <v>19</v>
      </c>
      <c r="N30" t="s">
        <v>20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>
        <v>55944.087992585199</v>
      </c>
      <c r="AD30" s="1">
        <v>0</v>
      </c>
      <c r="AE30" s="1">
        <v>1005000</v>
      </c>
      <c r="AF30" s="1"/>
    </row>
    <row r="31" spans="1:32" x14ac:dyDescent="0.3">
      <c r="A31" t="str">
        <f t="shared" si="0"/>
        <v>BLUE ORIGIN</v>
      </c>
      <c r="B31" t="str">
        <f t="shared" si="1"/>
        <v>Other Labeled</v>
      </c>
      <c r="C31" s="1">
        <f t="shared" si="3"/>
        <v>1740484.1753368599</v>
      </c>
      <c r="D31" s="1">
        <f t="shared" si="4"/>
        <v>11226837.4031197</v>
      </c>
      <c r="E31" s="1">
        <f t="shared" si="5"/>
        <v>425009984</v>
      </c>
      <c r="F31" s="1">
        <f t="shared" si="6"/>
        <v>0</v>
      </c>
      <c r="G31" s="2">
        <f t="shared" si="7"/>
        <v>36.856608120279603</v>
      </c>
      <c r="H31" s="2">
        <f t="shared" si="8"/>
        <v>243.1906625883237</v>
      </c>
      <c r="I31" s="2">
        <f t="shared" si="9"/>
        <v>0</v>
      </c>
      <c r="J31" s="2">
        <f t="shared" si="10"/>
        <v>6.3868371728531936E-2</v>
      </c>
      <c r="K31" s="2" t="e">
        <f>AF31/SUM(AF29:AF$53)</f>
        <v>#DIV/0!</v>
      </c>
      <c r="M31" t="s">
        <v>21</v>
      </c>
      <c r="N31" t="s">
        <v>22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>
        <v>1550361.69624762</v>
      </c>
      <c r="AB31" s="1">
        <v>1740484.1753368599</v>
      </c>
      <c r="AC31" s="1">
        <v>25476792.217194501</v>
      </c>
      <c r="AD31" s="1">
        <v>11226837.4031197</v>
      </c>
      <c r="AE31" s="1">
        <v>425009984</v>
      </c>
      <c r="AF31" s="1"/>
    </row>
    <row r="32" spans="1:32" x14ac:dyDescent="0.3">
      <c r="A32" t="str">
        <f t="shared" si="0"/>
        <v>BLUE ORIGIN</v>
      </c>
      <c r="B32" t="str">
        <f t="shared" si="1"/>
        <v>R&amp;D- SPACE: FLIGHT (APPLIED RESEARCH/EXPLORATORY DEVELOPMENT)</v>
      </c>
      <c r="C32" s="1">
        <f t="shared" si="3"/>
        <v>264074486.97278699</v>
      </c>
      <c r="D32" s="1">
        <f t="shared" si="4"/>
        <v>0</v>
      </c>
      <c r="E32" s="1">
        <f t="shared" si="5"/>
        <v>0</v>
      </c>
      <c r="F32" s="1">
        <f t="shared" si="6"/>
        <v>0</v>
      </c>
      <c r="G32" s="2" t="e">
        <f t="shared" si="7"/>
        <v>#DIV/0!</v>
      </c>
      <c r="H32" s="2">
        <f t="shared" si="8"/>
        <v>-1</v>
      </c>
      <c r="I32" s="2" t="e">
        <f t="shared" si="9"/>
        <v>#DIV/0!</v>
      </c>
      <c r="J32" s="2">
        <f t="shared" si="10"/>
        <v>0</v>
      </c>
      <c r="K32" s="2" t="e">
        <f>AF32/SUM(AF29:AF$53)</f>
        <v>#DIV/0!</v>
      </c>
      <c r="M32" t="s">
        <v>21</v>
      </c>
      <c r="N32" t="s">
        <v>25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>
        <v>264074486.97278699</v>
      </c>
      <c r="AC32" s="1">
        <v>281468075.08996302</v>
      </c>
      <c r="AD32" s="1"/>
      <c r="AE32" s="1"/>
      <c r="AF32" s="1"/>
    </row>
    <row r="33" spans="1:32" x14ac:dyDescent="0.3">
      <c r="A33" t="str">
        <f t="shared" ref="A33:A64" si="11">M33</f>
        <v>BLUE ORIGIN</v>
      </c>
      <c r="B33" t="str">
        <f t="shared" ref="B33:B64" si="12">N33</f>
        <v>SPACE TRANSP &amp; LAUNCH</v>
      </c>
      <c r="C33" s="1">
        <f t="shared" si="3"/>
        <v>1472937.277066</v>
      </c>
      <c r="D33" s="1">
        <f t="shared" si="4"/>
        <v>4588587.5616089096</v>
      </c>
      <c r="E33" s="1">
        <f t="shared" si="5"/>
        <v>15834404</v>
      </c>
      <c r="F33" s="1">
        <f t="shared" si="6"/>
        <v>0</v>
      </c>
      <c r="G33" s="2">
        <f t="shared" si="7"/>
        <v>2.4508231100308211</v>
      </c>
      <c r="H33" s="2">
        <f t="shared" si="8"/>
        <v>9.7502228686486596</v>
      </c>
      <c r="I33" s="2">
        <f t="shared" si="9"/>
        <v>0</v>
      </c>
      <c r="J33" s="2">
        <f t="shared" si="10"/>
        <v>2.3795149263405378E-3</v>
      </c>
      <c r="K33" s="2" t="e">
        <f>AF33/SUM(AF29:AF$53)</f>
        <v>#DIV/0!</v>
      </c>
      <c r="M33" t="s">
        <v>21</v>
      </c>
      <c r="N33" t="s">
        <v>20</v>
      </c>
      <c r="O33" s="1"/>
      <c r="P33" s="1"/>
      <c r="Q33" s="1"/>
      <c r="R33" s="1"/>
      <c r="S33" s="1"/>
      <c r="T33" s="1"/>
      <c r="U33" s="1"/>
      <c r="V33" s="1"/>
      <c r="W33" s="1"/>
      <c r="X33" s="1">
        <v>970601.73317900696</v>
      </c>
      <c r="Y33" s="1">
        <v>811311.96249855298</v>
      </c>
      <c r="Z33" s="1">
        <v>420743.79300202901</v>
      </c>
      <c r="AA33" s="1">
        <v>1453749.20089204</v>
      </c>
      <c r="AB33" s="1">
        <v>1472937.277066</v>
      </c>
      <c r="AC33" s="1">
        <v>5146857.8850811003</v>
      </c>
      <c r="AD33" s="1">
        <v>4588587.5616089096</v>
      </c>
      <c r="AE33" s="1">
        <v>15834404</v>
      </c>
      <c r="AF33" s="1"/>
    </row>
    <row r="34" spans="1:32" x14ac:dyDescent="0.3">
      <c r="A34" t="str">
        <f t="shared" si="11"/>
        <v>BOEING</v>
      </c>
      <c r="B34" t="str">
        <f t="shared" si="12"/>
        <v>Other Labeled</v>
      </c>
      <c r="C34" s="1">
        <f t="shared" si="3"/>
        <v>829555.17462843203</v>
      </c>
      <c r="D34" s="1">
        <f t="shared" si="4"/>
        <v>10182911.688515499</v>
      </c>
      <c r="E34" s="1">
        <f t="shared" si="5"/>
        <v>10490071.039999999</v>
      </c>
      <c r="F34" s="1">
        <f t="shared" si="6"/>
        <v>0</v>
      </c>
      <c r="G34" s="2">
        <f t="shared" si="7"/>
        <v>3.0164196732740178E-2</v>
      </c>
      <c r="H34" s="2">
        <f t="shared" si="8"/>
        <v>11.64541691840887</v>
      </c>
      <c r="I34" s="2">
        <f t="shared" si="9"/>
        <v>0</v>
      </c>
      <c r="J34" s="2">
        <f t="shared" si="10"/>
        <v>1.576395336259742E-3</v>
      </c>
      <c r="K34" s="2" t="e">
        <f>AF34/SUM(AF29:AF$53)</f>
        <v>#DIV/0!</v>
      </c>
      <c r="M34" t="s">
        <v>26</v>
      </c>
      <c r="N34" t="s">
        <v>22</v>
      </c>
      <c r="O34" s="1">
        <v>184288098.50572699</v>
      </c>
      <c r="P34" s="1">
        <v>1080089572.01706</v>
      </c>
      <c r="Q34" s="1">
        <v>54662091.382568501</v>
      </c>
      <c r="R34" s="1">
        <v>17368995.644615099</v>
      </c>
      <c r="S34" s="1">
        <v>2616420.3593502198</v>
      </c>
      <c r="T34" s="1">
        <v>2520251.3110424802</v>
      </c>
      <c r="U34" s="1">
        <v>12119842.2218154</v>
      </c>
      <c r="V34" s="1">
        <v>6655449.69448335</v>
      </c>
      <c r="W34" s="1">
        <v>2899425.95831763</v>
      </c>
      <c r="X34" s="1">
        <v>1221697.1762512899</v>
      </c>
      <c r="Y34" s="1">
        <v>1253885.91235503</v>
      </c>
      <c r="Z34" s="1">
        <v>693515.87733512197</v>
      </c>
      <c r="AA34" s="1">
        <v>175217.40920857299</v>
      </c>
      <c r="AB34" s="1">
        <v>829555.17462843203</v>
      </c>
      <c r="AC34" s="1">
        <v>13516.1811695494</v>
      </c>
      <c r="AD34" s="1">
        <v>10182911.688515499</v>
      </c>
      <c r="AE34" s="1">
        <v>10490071.039999999</v>
      </c>
      <c r="AF34" s="1"/>
    </row>
    <row r="35" spans="1:32" x14ac:dyDescent="0.3">
      <c r="A35" t="str">
        <f t="shared" si="11"/>
        <v>BOEING</v>
      </c>
      <c r="B35" t="str">
        <f t="shared" si="12"/>
        <v>R&amp;D- SPACE: AERONAUTICS/SPACE TECHNOLOGY (BASIC RESEARCH)</v>
      </c>
      <c r="C35" s="1">
        <f t="shared" si="3"/>
        <v>1072008781.42032</v>
      </c>
      <c r="D35" s="1">
        <f t="shared" si="4"/>
        <v>1295711832.2299399</v>
      </c>
      <c r="E35" s="1">
        <f t="shared" si="5"/>
        <v>1039333808.5801001</v>
      </c>
      <c r="F35" s="1">
        <f t="shared" si="6"/>
        <v>0</v>
      </c>
      <c r="G35" s="2">
        <f t="shared" si="7"/>
        <v>-0.19786654507014056</v>
      </c>
      <c r="H35" s="2">
        <f t="shared" si="8"/>
        <v>-3.0480135430353883E-2</v>
      </c>
      <c r="I35" s="2">
        <f t="shared" si="9"/>
        <v>0</v>
      </c>
      <c r="J35" s="2">
        <f t="shared" si="10"/>
        <v>0.15618587923907382</v>
      </c>
      <c r="K35" s="2" t="e">
        <f>AF35/SUM(AF29:AF$53)</f>
        <v>#DIV/0!</v>
      </c>
      <c r="M35" t="s">
        <v>26</v>
      </c>
      <c r="N35" t="s">
        <v>27</v>
      </c>
      <c r="O35" s="1">
        <v>10916777.0459606</v>
      </c>
      <c r="P35" s="1">
        <v>119141514.617763</v>
      </c>
      <c r="Q35" s="1">
        <v>101207561.52736101</v>
      </c>
      <c r="R35" s="1">
        <v>328253318.24161702</v>
      </c>
      <c r="S35" s="1">
        <v>363587071.64769</v>
      </c>
      <c r="T35" s="1">
        <v>747355934.33573997</v>
      </c>
      <c r="U35" s="1">
        <v>803555254.81685102</v>
      </c>
      <c r="V35" s="1">
        <v>846503273.156865</v>
      </c>
      <c r="W35" s="1">
        <v>851814944.56601799</v>
      </c>
      <c r="X35" s="1">
        <v>1036893773.12414</v>
      </c>
      <c r="Y35" s="1">
        <v>993826651.21522498</v>
      </c>
      <c r="Z35" s="1">
        <v>1078257867.80916</v>
      </c>
      <c r="AA35" s="1">
        <v>955436768.42389905</v>
      </c>
      <c r="AB35" s="1">
        <v>1072008781.42032</v>
      </c>
      <c r="AC35" s="1">
        <v>1192791156.76719</v>
      </c>
      <c r="AD35" s="1">
        <v>1295711832.2299399</v>
      </c>
      <c r="AE35" s="1">
        <v>1039333808.5801001</v>
      </c>
      <c r="AF35" s="1"/>
    </row>
    <row r="36" spans="1:32" x14ac:dyDescent="0.3">
      <c r="A36" t="str">
        <f t="shared" si="11"/>
        <v>BOEING</v>
      </c>
      <c r="B36" t="str">
        <f t="shared" si="12"/>
        <v>R&amp;D- SPACE: FLIGHT (APPLIED RESEARCH/EXPLORATORY DEVELOPMENT)</v>
      </c>
      <c r="C36" s="1">
        <f t="shared" si="3"/>
        <v>0</v>
      </c>
      <c r="D36" s="1">
        <f t="shared" si="4"/>
        <v>0</v>
      </c>
      <c r="E36" s="1">
        <f t="shared" si="5"/>
        <v>0</v>
      </c>
      <c r="F36" s="1">
        <f t="shared" si="6"/>
        <v>0</v>
      </c>
      <c r="G36" s="2" t="e">
        <f t="shared" si="7"/>
        <v>#DIV/0!</v>
      </c>
      <c r="H36" s="2" t="e">
        <f t="shared" si="8"/>
        <v>#DIV/0!</v>
      </c>
      <c r="I36" s="2" t="e">
        <f t="shared" si="9"/>
        <v>#DIV/0!</v>
      </c>
      <c r="J36" s="2">
        <f t="shared" si="10"/>
        <v>0</v>
      </c>
      <c r="K36" s="2" t="e">
        <f>AF36/SUM(AF29:AF$53)</f>
        <v>#DIV/0!</v>
      </c>
      <c r="M36" t="s">
        <v>26</v>
      </c>
      <c r="N36" t="s">
        <v>25</v>
      </c>
      <c r="O36" s="1">
        <v>6404012.7826743098</v>
      </c>
      <c r="P36" s="1">
        <v>166440.17718522201</v>
      </c>
      <c r="Q36" s="1">
        <v>189034.82027183301</v>
      </c>
      <c r="R36" s="1"/>
      <c r="S36" s="1">
        <v>800364.47209065699</v>
      </c>
      <c r="T36" s="1">
        <v>0</v>
      </c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x14ac:dyDescent="0.3">
      <c r="A37" t="str">
        <f t="shared" si="11"/>
        <v>BOEING</v>
      </c>
      <c r="B37" t="str">
        <f t="shared" si="12"/>
        <v>SPACE TRANSP &amp; LAUNCH</v>
      </c>
      <c r="C37" s="1">
        <f t="shared" si="3"/>
        <v>25107766.618159801</v>
      </c>
      <c r="D37" s="1">
        <f t="shared" si="4"/>
        <v>87147.292470877204</v>
      </c>
      <c r="E37" s="1">
        <f t="shared" si="5"/>
        <v>4000000</v>
      </c>
      <c r="F37" s="1">
        <f t="shared" si="6"/>
        <v>0</v>
      </c>
      <c r="G37" s="2">
        <f t="shared" si="7"/>
        <v>44.899303197936021</v>
      </c>
      <c r="H37" s="2">
        <f t="shared" si="8"/>
        <v>-0.84068674602435955</v>
      </c>
      <c r="I37" s="2">
        <f t="shared" si="9"/>
        <v>0</v>
      </c>
      <c r="J37" s="2">
        <f t="shared" si="10"/>
        <v>6.0109996595780616E-4</v>
      </c>
      <c r="K37" s="2" t="e">
        <f>AF37/SUM(AF29:AF$53)</f>
        <v>#DIV/0!</v>
      </c>
      <c r="M37" t="s">
        <v>26</v>
      </c>
      <c r="N37" t="s">
        <v>20</v>
      </c>
      <c r="O37" s="1"/>
      <c r="P37" s="1"/>
      <c r="Q37" s="1"/>
      <c r="R37" s="1"/>
      <c r="S37" s="1"/>
      <c r="T37" s="1"/>
      <c r="U37" s="1"/>
      <c r="V37" s="1">
        <v>1137462.06495551</v>
      </c>
      <c r="W37" s="1">
        <v>61397856.702547498</v>
      </c>
      <c r="X37" s="1">
        <v>95779145.861587107</v>
      </c>
      <c r="Y37" s="1">
        <v>188256354.03616399</v>
      </c>
      <c r="Z37" s="1">
        <v>314121462.664092</v>
      </c>
      <c r="AA37" s="1">
        <v>247277323.387676</v>
      </c>
      <c r="AB37" s="1">
        <v>25107766.618159801</v>
      </c>
      <c r="AC37" s="1">
        <v>8923745.5317009408</v>
      </c>
      <c r="AD37" s="1">
        <v>87147.292470877204</v>
      </c>
      <c r="AE37" s="1">
        <v>4000000</v>
      </c>
      <c r="AF37" s="1"/>
    </row>
    <row r="38" spans="1:32" x14ac:dyDescent="0.3">
      <c r="A38" t="str">
        <f t="shared" si="11"/>
        <v>Firefly Aerospace</v>
      </c>
      <c r="B38" t="str">
        <f t="shared" si="12"/>
        <v>Other Labeled</v>
      </c>
      <c r="C38" s="1">
        <f t="shared" si="3"/>
        <v>0</v>
      </c>
      <c r="D38" s="1">
        <f t="shared" si="4"/>
        <v>39601641.323541701</v>
      </c>
      <c r="E38" s="1">
        <f t="shared" si="5"/>
        <v>94871677</v>
      </c>
      <c r="F38" s="1">
        <f t="shared" si="6"/>
        <v>0</v>
      </c>
      <c r="G38" s="2">
        <f t="shared" si="7"/>
        <v>1.3956501253295861</v>
      </c>
      <c r="H38" s="2" t="e">
        <f t="shared" si="8"/>
        <v>#DIV/0!</v>
      </c>
      <c r="I38" s="2">
        <f t="shared" si="9"/>
        <v>0</v>
      </c>
      <c r="J38" s="2">
        <f t="shared" si="10"/>
        <v>1.4256840453764996E-2</v>
      </c>
      <c r="K38" s="2" t="e">
        <f>AF38/SUM(AF29:AF$53)</f>
        <v>#DIV/0!</v>
      </c>
      <c r="M38" t="s">
        <v>29</v>
      </c>
      <c r="N38" t="s">
        <v>22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>
        <v>29312.746145944599</v>
      </c>
      <c r="AB38" s="1"/>
      <c r="AC38" s="1">
        <v>55831361.214721099</v>
      </c>
      <c r="AD38" s="1">
        <v>39601641.323541701</v>
      </c>
      <c r="AE38" s="1">
        <v>94871677</v>
      </c>
      <c r="AF38" s="1"/>
    </row>
    <row r="39" spans="1:32" x14ac:dyDescent="0.3">
      <c r="A39" t="str">
        <f t="shared" si="11"/>
        <v>NORTHROP GRUMMAN</v>
      </c>
      <c r="B39" t="str">
        <f t="shared" si="12"/>
        <v>Other Labeled</v>
      </c>
      <c r="C39" s="1">
        <f t="shared" si="3"/>
        <v>247837238.345727</v>
      </c>
      <c r="D39" s="1">
        <f t="shared" si="4"/>
        <v>39210029.866857402</v>
      </c>
      <c r="E39" s="1">
        <f t="shared" si="5"/>
        <v>20943721.9619</v>
      </c>
      <c r="F39" s="1">
        <f t="shared" si="6"/>
        <v>0</v>
      </c>
      <c r="G39" s="2">
        <f t="shared" si="7"/>
        <v>-0.46585804619335802</v>
      </c>
      <c r="H39" s="2">
        <f t="shared" si="8"/>
        <v>-0.91549404721543903</v>
      </c>
      <c r="I39" s="2">
        <f t="shared" si="9"/>
        <v>0</v>
      </c>
      <c r="J39" s="2">
        <f t="shared" si="10"/>
        <v>3.1473176395819618E-3</v>
      </c>
      <c r="K39" s="2" t="e">
        <f>AF39/SUM(AF29:AF$53)</f>
        <v>#DIV/0!</v>
      </c>
      <c r="M39" t="s">
        <v>30</v>
      </c>
      <c r="N39" t="s">
        <v>22</v>
      </c>
      <c r="O39" s="1">
        <v>317045585.51952899</v>
      </c>
      <c r="P39" s="1">
        <v>397544513.33659202</v>
      </c>
      <c r="Q39" s="1">
        <v>370142836.79654998</v>
      </c>
      <c r="R39" s="1">
        <v>337257228.20020503</v>
      </c>
      <c r="S39" s="1">
        <v>345200760.84851301</v>
      </c>
      <c r="T39" s="1">
        <v>355625404.75087702</v>
      </c>
      <c r="U39" s="1">
        <v>424572798.34831899</v>
      </c>
      <c r="V39" s="1">
        <v>460551942.36207598</v>
      </c>
      <c r="W39" s="1">
        <v>409348343.95804</v>
      </c>
      <c r="X39" s="1">
        <v>387984677.95221698</v>
      </c>
      <c r="Y39" s="1">
        <v>373808138.44596398</v>
      </c>
      <c r="Z39" s="1">
        <v>297375292.43061501</v>
      </c>
      <c r="AA39" s="1">
        <v>221123745.243191</v>
      </c>
      <c r="AB39" s="1">
        <v>247837238.345727</v>
      </c>
      <c r="AC39" s="1">
        <v>235043585.658535</v>
      </c>
      <c r="AD39" s="1">
        <v>39210029.866857402</v>
      </c>
      <c r="AE39" s="1">
        <v>20943721.9619</v>
      </c>
      <c r="AF39" s="1"/>
    </row>
    <row r="40" spans="1:32" x14ac:dyDescent="0.3">
      <c r="A40" t="str">
        <f t="shared" si="11"/>
        <v>NORTHROP GRUMMAN</v>
      </c>
      <c r="B40" t="str">
        <f t="shared" si="12"/>
        <v>R&amp;D- SPACE: AERONAUTICS/SPACE TECHNOLOGY (BASIC RESEARCH)</v>
      </c>
      <c r="C40" s="1">
        <f t="shared" si="3"/>
        <v>382044544.52619398</v>
      </c>
      <c r="D40" s="1">
        <f t="shared" si="4"/>
        <v>305696795.74229002</v>
      </c>
      <c r="E40" s="1">
        <f t="shared" si="5"/>
        <v>391609550</v>
      </c>
      <c r="F40" s="1">
        <f t="shared" si="6"/>
        <v>0</v>
      </c>
      <c r="G40" s="2">
        <f t="shared" si="7"/>
        <v>0.28103910624610062</v>
      </c>
      <c r="H40" s="2">
        <f t="shared" si="8"/>
        <v>2.503636188724645E-2</v>
      </c>
      <c r="I40" s="2">
        <f t="shared" si="9"/>
        <v>0</v>
      </c>
      <c r="J40" s="2">
        <f t="shared" si="10"/>
        <v>5.8849121793437952E-2</v>
      </c>
      <c r="K40" s="2" t="e">
        <f>AF40/SUM(AF29:AF$53)</f>
        <v>#DIV/0!</v>
      </c>
      <c r="M40" t="s">
        <v>30</v>
      </c>
      <c r="N40" t="s">
        <v>27</v>
      </c>
      <c r="O40" s="1">
        <v>4825707.8253445001</v>
      </c>
      <c r="P40" s="1">
        <v>15597751.8792115</v>
      </c>
      <c r="Q40" s="1">
        <v>52073485.123966403</v>
      </c>
      <c r="R40" s="1">
        <v>11967045.602772599</v>
      </c>
      <c r="S40" s="1">
        <v>14457455.467821799</v>
      </c>
      <c r="T40" s="1">
        <v>10401544.861512</v>
      </c>
      <c r="U40" s="1">
        <v>9463701.3591678999</v>
      </c>
      <c r="V40" s="1">
        <v>9210043.9691563603</v>
      </c>
      <c r="W40" s="1">
        <v>1995308.52220294</v>
      </c>
      <c r="X40" s="1">
        <v>5302719.4525963096</v>
      </c>
      <c r="Y40" s="1">
        <v>1255872.5633975</v>
      </c>
      <c r="Z40" s="1">
        <v>2307218.5582168298</v>
      </c>
      <c r="AA40" s="1">
        <v>334482418.38663399</v>
      </c>
      <c r="AB40" s="1">
        <v>382044544.52619398</v>
      </c>
      <c r="AC40" s="1">
        <v>287115017.81559598</v>
      </c>
      <c r="AD40" s="1">
        <v>305696795.74229002</v>
      </c>
      <c r="AE40" s="1">
        <v>391609550</v>
      </c>
      <c r="AF40" s="1"/>
    </row>
    <row r="41" spans="1:32" x14ac:dyDescent="0.3">
      <c r="A41" t="str">
        <f t="shared" si="11"/>
        <v>NORTHROP GRUMMAN</v>
      </c>
      <c r="B41" t="str">
        <f t="shared" si="12"/>
        <v>R&amp;D- SPACE: FLIGHT (APPLIED RESEARCH/EXPLORATORY DEVELOPMENT)</v>
      </c>
      <c r="C41" s="1">
        <f t="shared" si="3"/>
        <v>0</v>
      </c>
      <c r="D41" s="1">
        <f t="shared" si="4"/>
        <v>0</v>
      </c>
      <c r="E41" s="1">
        <f t="shared" si="5"/>
        <v>0</v>
      </c>
      <c r="F41" s="1">
        <f t="shared" si="6"/>
        <v>0</v>
      </c>
      <c r="G41" s="2" t="e">
        <f t="shared" si="7"/>
        <v>#DIV/0!</v>
      </c>
      <c r="H41" s="2" t="e">
        <f t="shared" si="8"/>
        <v>#DIV/0!</v>
      </c>
      <c r="I41" s="2" t="e">
        <f t="shared" si="9"/>
        <v>#DIV/0!</v>
      </c>
      <c r="J41" s="2">
        <f t="shared" si="10"/>
        <v>0</v>
      </c>
      <c r="K41" s="2" t="e">
        <f>AF41/SUM(AF29:AF$53)</f>
        <v>#DIV/0!</v>
      </c>
      <c r="M41" t="s">
        <v>30</v>
      </c>
      <c r="N41" t="s">
        <v>25</v>
      </c>
      <c r="O41" s="1">
        <v>341207.02861334401</v>
      </c>
      <c r="P41" s="1">
        <v>439736.33512483299</v>
      </c>
      <c r="Q41" s="1">
        <v>53457.310102084703</v>
      </c>
      <c r="R41" s="1">
        <v>0</v>
      </c>
      <c r="S41" s="1"/>
      <c r="T41" s="1"/>
      <c r="U41" s="1">
        <v>2574432.2275283299</v>
      </c>
      <c r="V41" s="1">
        <v>0</v>
      </c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x14ac:dyDescent="0.3">
      <c r="A42" t="str">
        <f t="shared" si="11"/>
        <v>NORTHROP GRUMMAN</v>
      </c>
      <c r="B42" t="str">
        <f t="shared" si="12"/>
        <v>SPACE TRANSP &amp; LAUNCH</v>
      </c>
      <c r="C42" s="1">
        <f t="shared" si="3"/>
        <v>569226878.17929697</v>
      </c>
      <c r="D42" s="1">
        <f t="shared" si="4"/>
        <v>512016614.23000401</v>
      </c>
      <c r="E42" s="1">
        <f t="shared" si="5"/>
        <v>496133620</v>
      </c>
      <c r="F42" s="1">
        <f t="shared" si="6"/>
        <v>0</v>
      </c>
      <c r="G42" s="2">
        <f t="shared" si="7"/>
        <v>-3.1020466501638144E-2</v>
      </c>
      <c r="H42" s="2">
        <f t="shared" si="8"/>
        <v>-0.12840795292922524</v>
      </c>
      <c r="I42" s="2">
        <f t="shared" si="9"/>
        <v>0</v>
      </c>
      <c r="J42" s="2">
        <f t="shared" si="10"/>
        <v>7.4556475523130786E-2</v>
      </c>
      <c r="K42" s="2" t="e">
        <f>AF42/SUM(AF29:AF$53)</f>
        <v>#DIV/0!</v>
      </c>
      <c r="M42" t="s">
        <v>30</v>
      </c>
      <c r="N42" t="s">
        <v>20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>
        <v>583908126.28854501</v>
      </c>
      <c r="AB42" s="1">
        <v>569226878.17929697</v>
      </c>
      <c r="AC42" s="1">
        <v>461823982.202941</v>
      </c>
      <c r="AD42" s="1">
        <v>512016614.23000401</v>
      </c>
      <c r="AE42" s="1">
        <v>496133620</v>
      </c>
      <c r="AF42" s="1"/>
    </row>
    <row r="43" spans="1:32" x14ac:dyDescent="0.3">
      <c r="A43" t="str">
        <f t="shared" si="11"/>
        <v>RUSSIA SPACE AGENCY</v>
      </c>
      <c r="B43" t="str">
        <f t="shared" si="12"/>
        <v>Other Labeled</v>
      </c>
      <c r="C43" s="1">
        <f t="shared" si="3"/>
        <v>157877867.49397501</v>
      </c>
      <c r="D43" s="1">
        <f t="shared" si="4"/>
        <v>2619052.4772875099</v>
      </c>
      <c r="E43" s="1">
        <f t="shared" si="5"/>
        <v>6014852</v>
      </c>
      <c r="F43" s="1">
        <f t="shared" si="6"/>
        <v>0</v>
      </c>
      <c r="G43" s="2">
        <f t="shared" si="7"/>
        <v>1.296575594479664</v>
      </c>
      <c r="H43" s="2">
        <f t="shared" si="8"/>
        <v>-0.96190186695909397</v>
      </c>
      <c r="I43" s="2">
        <f t="shared" si="9"/>
        <v>0</v>
      </c>
      <c r="J43" s="2">
        <f t="shared" si="10"/>
        <v>9.038818331103106E-4</v>
      </c>
      <c r="K43" s="2" t="e">
        <f>AF43/SUM(AF29:AF$53)</f>
        <v>#DIV/0!</v>
      </c>
      <c r="M43" t="s">
        <v>31</v>
      </c>
      <c r="N43" t="s">
        <v>22</v>
      </c>
      <c r="O43" s="1">
        <v>141637178.26215899</v>
      </c>
      <c r="P43" s="1">
        <v>277098307.63822001</v>
      </c>
      <c r="Q43" s="1">
        <v>531600036.81458801</v>
      </c>
      <c r="R43" s="1">
        <v>464485088.56079799</v>
      </c>
      <c r="S43" s="1">
        <v>552450019.41364002</v>
      </c>
      <c r="T43" s="1">
        <v>768656839.40025604</v>
      </c>
      <c r="U43" s="1">
        <v>366868123.61607599</v>
      </c>
      <c r="V43" s="1">
        <v>394778719.06763297</v>
      </c>
      <c r="W43" s="1">
        <v>575406808.55172098</v>
      </c>
      <c r="X43" s="1">
        <v>292729219.48913699</v>
      </c>
      <c r="Y43" s="1">
        <v>311189687.15396202</v>
      </c>
      <c r="Z43" s="1">
        <v>152210296.100788</v>
      </c>
      <c r="AA43" s="1">
        <v>216362793.531582</v>
      </c>
      <c r="AB43" s="1">
        <v>157877867.49397501</v>
      </c>
      <c r="AC43" s="1">
        <v>3819800.2749513201</v>
      </c>
      <c r="AD43" s="1">
        <v>2619052.4772875099</v>
      </c>
      <c r="AE43" s="1">
        <v>6014852</v>
      </c>
      <c r="AF43" s="1"/>
    </row>
    <row r="44" spans="1:32" x14ac:dyDescent="0.3">
      <c r="A44" t="str">
        <f t="shared" si="11"/>
        <v>Rocket Lab</v>
      </c>
      <c r="B44" t="str">
        <f t="shared" si="12"/>
        <v>SPACE TRANSP &amp; LAUNCH</v>
      </c>
      <c r="C44" s="1">
        <f t="shared" si="3"/>
        <v>11364580.4262089</v>
      </c>
      <c r="D44" s="1">
        <f t="shared" si="4"/>
        <v>0</v>
      </c>
      <c r="E44" s="1">
        <f t="shared" si="5"/>
        <v>14099000</v>
      </c>
      <c r="F44" s="1">
        <f t="shared" si="6"/>
        <v>0</v>
      </c>
      <c r="G44" s="2" t="e">
        <f t="shared" si="7"/>
        <v>#DIV/0!</v>
      </c>
      <c r="H44" s="2">
        <f t="shared" si="8"/>
        <v>0.24060893330342448</v>
      </c>
      <c r="I44" s="2">
        <f t="shared" si="9"/>
        <v>0</v>
      </c>
      <c r="J44" s="2">
        <f t="shared" si="10"/>
        <v>2.1187271050097773E-3</v>
      </c>
      <c r="K44" s="2" t="e">
        <f>AF44/SUM(AF29:AF$53)</f>
        <v>#DIV/0!</v>
      </c>
      <c r="M44" t="s">
        <v>33</v>
      </c>
      <c r="N44" t="s">
        <v>20</v>
      </c>
      <c r="O44" s="1"/>
      <c r="P44" s="1"/>
      <c r="Q44" s="1"/>
      <c r="R44" s="1"/>
      <c r="S44" s="1"/>
      <c r="T44" s="1"/>
      <c r="U44" s="1"/>
      <c r="V44" s="1"/>
      <c r="W44" s="1">
        <v>3784970.78714502</v>
      </c>
      <c r="X44" s="1">
        <v>4872124.7732857596</v>
      </c>
      <c r="Y44" s="1">
        <v>0</v>
      </c>
      <c r="Z44" s="1">
        <v>7799094.3327917</v>
      </c>
      <c r="AA44" s="1">
        <v>0</v>
      </c>
      <c r="AB44" s="1">
        <v>11364580.4262089</v>
      </c>
      <c r="AC44" s="1">
        <v>510221.271309976</v>
      </c>
      <c r="AD44" s="1">
        <v>0</v>
      </c>
      <c r="AE44" s="1">
        <v>14099000</v>
      </c>
      <c r="AF44" s="1"/>
    </row>
    <row r="45" spans="1:32" x14ac:dyDescent="0.3">
      <c r="A45" t="str">
        <f t="shared" si="11"/>
        <v>SPACEX</v>
      </c>
      <c r="B45" t="str">
        <f t="shared" si="12"/>
        <v>Other Labeled</v>
      </c>
      <c r="C45" s="1">
        <f t="shared" si="3"/>
        <v>2372627.84263669</v>
      </c>
      <c r="D45" s="1">
        <f t="shared" si="4"/>
        <v>51282801.881149203</v>
      </c>
      <c r="E45" s="1">
        <f t="shared" si="5"/>
        <v>66601833.119999997</v>
      </c>
      <c r="F45" s="1">
        <f t="shared" si="6"/>
        <v>0</v>
      </c>
      <c r="G45" s="2">
        <f t="shared" si="7"/>
        <v>0.29871673693558165</v>
      </c>
      <c r="H45" s="2">
        <f t="shared" si="8"/>
        <v>27.070914419509506</v>
      </c>
      <c r="I45" s="2">
        <f t="shared" si="9"/>
        <v>0</v>
      </c>
      <c r="J45" s="2">
        <f t="shared" si="10"/>
        <v>1.0008589905289873E-2</v>
      </c>
      <c r="K45" s="2" t="e">
        <f>AF45/SUM(AF29:AF$53)</f>
        <v>#DIV/0!</v>
      </c>
      <c r="M45" t="s">
        <v>34</v>
      </c>
      <c r="N45" t="s">
        <v>22</v>
      </c>
      <c r="O45" s="1"/>
      <c r="P45" s="1"/>
      <c r="Q45" s="1">
        <v>178355.445803765</v>
      </c>
      <c r="R45" s="1">
        <v>0</v>
      </c>
      <c r="S45" s="1"/>
      <c r="T45" s="1"/>
      <c r="U45" s="1">
        <v>10426732.043254901</v>
      </c>
      <c r="V45" s="1">
        <v>1857755.97300577</v>
      </c>
      <c r="W45" s="1"/>
      <c r="X45" s="1"/>
      <c r="Y45" s="1"/>
      <c r="Z45" s="1"/>
      <c r="AA45" s="1"/>
      <c r="AB45" s="1">
        <v>2372627.84263669</v>
      </c>
      <c r="AC45" s="1">
        <v>59227670.293222003</v>
      </c>
      <c r="AD45" s="1">
        <v>51282801.881149203</v>
      </c>
      <c r="AE45" s="1">
        <v>66601833.119999997</v>
      </c>
      <c r="AF45" s="1"/>
    </row>
    <row r="46" spans="1:32" x14ac:dyDescent="0.3">
      <c r="A46" t="str">
        <f t="shared" si="11"/>
        <v>SPACEX</v>
      </c>
      <c r="B46" t="str">
        <f t="shared" si="12"/>
        <v>R&amp;D- SPACE: AERONAUTICS/SPACE TECHNOLOGY (BASIC RESEARCH)</v>
      </c>
      <c r="C46" s="1">
        <f t="shared" si="3"/>
        <v>0</v>
      </c>
      <c r="D46" s="1">
        <f t="shared" si="4"/>
        <v>0</v>
      </c>
      <c r="E46" s="1">
        <f t="shared" si="5"/>
        <v>0</v>
      </c>
      <c r="F46" s="1">
        <f t="shared" si="6"/>
        <v>0</v>
      </c>
      <c r="G46" s="2" t="e">
        <f t="shared" si="7"/>
        <v>#DIV/0!</v>
      </c>
      <c r="H46" s="2" t="e">
        <f t="shared" si="8"/>
        <v>#DIV/0!</v>
      </c>
      <c r="I46" s="2" t="e">
        <f t="shared" si="9"/>
        <v>#DIV/0!</v>
      </c>
      <c r="J46" s="2">
        <f t="shared" si="10"/>
        <v>0</v>
      </c>
      <c r="K46" s="2" t="e">
        <f>AF46/SUM(AF29:AF$53)</f>
        <v>#DIV/0!</v>
      </c>
      <c r="M46" t="s">
        <v>34</v>
      </c>
      <c r="N46" t="s">
        <v>27</v>
      </c>
      <c r="O46" s="1"/>
      <c r="P46" s="1"/>
      <c r="Q46" s="1"/>
      <c r="R46" s="1"/>
      <c r="S46" s="1">
        <v>393539.642468712</v>
      </c>
      <c r="T46" s="1">
        <v>0</v>
      </c>
      <c r="U46" s="1"/>
      <c r="V46" s="1"/>
      <c r="W46" s="1"/>
      <c r="X46" s="1"/>
      <c r="Y46" s="1"/>
      <c r="Z46" s="1"/>
      <c r="AA46" s="1">
        <v>584538.01675163198</v>
      </c>
      <c r="AB46" s="1"/>
      <c r="AC46" s="1"/>
      <c r="AD46" s="1"/>
      <c r="AE46" s="1"/>
      <c r="AF46" s="1"/>
    </row>
    <row r="47" spans="1:32" x14ac:dyDescent="0.3">
      <c r="A47" t="str">
        <f t="shared" si="11"/>
        <v>SPACEX</v>
      </c>
      <c r="B47" t="str">
        <f t="shared" si="12"/>
        <v>R&amp;D- SPACE: FLIGHT (APPLIED RESEARCH/EXPLORATORY DEVELOPMENT)</v>
      </c>
      <c r="C47" s="1">
        <f t="shared" si="3"/>
        <v>109695413.278604</v>
      </c>
      <c r="D47" s="1">
        <f t="shared" si="4"/>
        <v>856245913.117733</v>
      </c>
      <c r="E47" s="1">
        <f t="shared" si="5"/>
        <v>911559648</v>
      </c>
      <c r="F47" s="1">
        <f t="shared" si="6"/>
        <v>0</v>
      </c>
      <c r="G47" s="2">
        <f t="shared" si="7"/>
        <v>6.4600290681517514E-2</v>
      </c>
      <c r="H47" s="2">
        <f t="shared" si="8"/>
        <v>7.3099158000783877</v>
      </c>
      <c r="I47" s="2">
        <f t="shared" si="9"/>
        <v>0</v>
      </c>
      <c r="J47" s="2">
        <f t="shared" si="10"/>
        <v>0.13698461834532746</v>
      </c>
      <c r="K47" s="2" t="e">
        <f>AF47/SUM(AF29:AF$53)</f>
        <v>#DIV/0!</v>
      </c>
      <c r="M47" t="s">
        <v>34</v>
      </c>
      <c r="N47" t="s">
        <v>25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>
        <v>109695413.278604</v>
      </c>
      <c r="AC47" s="1">
        <v>385827033.04440898</v>
      </c>
      <c r="AD47" s="1">
        <v>856245913.117733</v>
      </c>
      <c r="AE47" s="1">
        <v>911559648</v>
      </c>
      <c r="AF47" s="1"/>
    </row>
    <row r="48" spans="1:32" x14ac:dyDescent="0.3">
      <c r="A48" t="str">
        <f t="shared" si="11"/>
        <v>SPACEX</v>
      </c>
      <c r="B48" t="str">
        <f t="shared" si="12"/>
        <v>SPACE TRANSP &amp; LAUNCH</v>
      </c>
      <c r="C48" s="1">
        <f t="shared" si="3"/>
        <v>1140769269.6077001</v>
      </c>
      <c r="D48" s="1">
        <f t="shared" si="4"/>
        <v>1953663390.1036301</v>
      </c>
      <c r="E48" s="1">
        <f t="shared" si="5"/>
        <v>2099502521.9693</v>
      </c>
      <c r="F48" s="1">
        <f t="shared" si="6"/>
        <v>0</v>
      </c>
      <c r="G48" s="2">
        <f t="shared" si="7"/>
        <v>7.4649058074397479E-2</v>
      </c>
      <c r="H48" s="2">
        <f t="shared" si="8"/>
        <v>0.84042696266818218</v>
      </c>
      <c r="I48" s="2">
        <f t="shared" si="9"/>
        <v>0</v>
      </c>
      <c r="J48" s="2">
        <f t="shared" si="10"/>
        <v>0.31550272362101861</v>
      </c>
      <c r="K48" s="2" t="e">
        <f>AF48/SUM(AF29:AF$53)</f>
        <v>#DIV/0!</v>
      </c>
      <c r="M48" t="s">
        <v>34</v>
      </c>
      <c r="N48" t="s">
        <v>20</v>
      </c>
      <c r="O48" s="1"/>
      <c r="P48" s="1">
        <v>27740.029530870401</v>
      </c>
      <c r="Q48" s="1">
        <v>35048014.554654203</v>
      </c>
      <c r="R48" s="1">
        <v>157000956.58206299</v>
      </c>
      <c r="S48" s="1">
        <v>259254978.32698399</v>
      </c>
      <c r="T48" s="1">
        <v>335878641.54459399</v>
      </c>
      <c r="U48" s="1">
        <v>754512445.50119305</v>
      </c>
      <c r="V48" s="1">
        <v>463532732.09517998</v>
      </c>
      <c r="W48" s="1">
        <v>648895016.45421302</v>
      </c>
      <c r="X48" s="1">
        <v>812508592.90750098</v>
      </c>
      <c r="Y48" s="1">
        <v>761387346.44865</v>
      </c>
      <c r="Z48" s="1">
        <v>938402494.71385098</v>
      </c>
      <c r="AA48" s="1">
        <v>1432904206.1695399</v>
      </c>
      <c r="AB48" s="1">
        <v>1140769269.6077001</v>
      </c>
      <c r="AC48" s="1">
        <v>1949051155.4327199</v>
      </c>
      <c r="AD48" s="1">
        <v>1953663390.1036301</v>
      </c>
      <c r="AE48" s="1">
        <v>2099502521.9693</v>
      </c>
      <c r="AF48" s="1"/>
    </row>
    <row r="49" spans="1:32" x14ac:dyDescent="0.3">
      <c r="A49" t="str">
        <f t="shared" si="11"/>
        <v>UNITED LAUNCH ALLIANCE</v>
      </c>
      <c r="B49" t="str">
        <f t="shared" si="12"/>
        <v>Other Labeled</v>
      </c>
      <c r="C49" s="1">
        <f t="shared" si="3"/>
        <v>0</v>
      </c>
      <c r="D49" s="1">
        <f t="shared" si="4"/>
        <v>13340443.950048899</v>
      </c>
      <c r="E49" s="1">
        <f t="shared" si="5"/>
        <v>16461557.093699999</v>
      </c>
      <c r="F49" s="1">
        <f t="shared" si="6"/>
        <v>0</v>
      </c>
      <c r="G49" s="2">
        <f t="shared" si="7"/>
        <v>0.23395871646682798</v>
      </c>
      <c r="H49" s="2" t="e">
        <f t="shared" si="8"/>
        <v>#DIV/0!</v>
      </c>
      <c r="I49" s="2">
        <f t="shared" si="9"/>
        <v>0</v>
      </c>
      <c r="J49" s="2">
        <f t="shared" si="10"/>
        <v>2.4737603521588882E-3</v>
      </c>
      <c r="K49" s="2" t="e">
        <f>AF49/SUM(AF29:AF$53)</f>
        <v>#DIV/0!</v>
      </c>
      <c r="M49" t="s">
        <v>35</v>
      </c>
      <c r="N49" t="s">
        <v>22</v>
      </c>
      <c r="O49" s="1"/>
      <c r="P49" s="1"/>
      <c r="Q49" s="1">
        <v>1019766766.03681</v>
      </c>
      <c r="R49" s="1">
        <v>109024266.882365</v>
      </c>
      <c r="S49" s="1">
        <v>-989851.26419003995</v>
      </c>
      <c r="T49" s="1">
        <v>-83626.491262342999</v>
      </c>
      <c r="U49" s="1">
        <v>-2061927.2604938501</v>
      </c>
      <c r="V49" s="1">
        <v>-442465.82436638902</v>
      </c>
      <c r="W49" s="1">
        <v>-7634831.3136616601</v>
      </c>
      <c r="X49" s="1">
        <v>-20412348.289389301</v>
      </c>
      <c r="Y49" s="1"/>
      <c r="Z49" s="1"/>
      <c r="AA49" s="1">
        <v>1121342.84110155</v>
      </c>
      <c r="AB49" s="1">
        <v>0</v>
      </c>
      <c r="AC49" s="1">
        <v>4808694.97292512</v>
      </c>
      <c r="AD49" s="1">
        <v>13340443.950048899</v>
      </c>
      <c r="AE49" s="1">
        <v>16461557.093699999</v>
      </c>
      <c r="AF49" s="1"/>
    </row>
    <row r="50" spans="1:32" x14ac:dyDescent="0.3">
      <c r="A50" t="str">
        <f t="shared" si="11"/>
        <v>UNITED LAUNCH ALLIANCE</v>
      </c>
      <c r="B50" t="str">
        <f t="shared" si="12"/>
        <v>R&amp;D- SPACE: AERONAUTICS/SPACE TECHNOLOGY (BASIC RESEARCH)</v>
      </c>
      <c r="C50" s="1">
        <f t="shared" si="3"/>
        <v>0</v>
      </c>
      <c r="D50" s="1">
        <f t="shared" si="4"/>
        <v>0</v>
      </c>
      <c r="E50" s="1">
        <f t="shared" si="5"/>
        <v>0</v>
      </c>
      <c r="F50" s="1">
        <f t="shared" si="6"/>
        <v>0</v>
      </c>
      <c r="G50" s="2" t="e">
        <f t="shared" si="7"/>
        <v>#DIV/0!</v>
      </c>
      <c r="H50" s="2" t="e">
        <f t="shared" si="8"/>
        <v>#DIV/0!</v>
      </c>
      <c r="I50" s="2" t="e">
        <f t="shared" si="9"/>
        <v>#DIV/0!</v>
      </c>
      <c r="J50" s="2">
        <f t="shared" si="10"/>
        <v>0</v>
      </c>
      <c r="K50" s="2" t="e">
        <f>AF50/SUM(AF29:AF$53)</f>
        <v>#DIV/0!</v>
      </c>
      <c r="M50" t="s">
        <v>35</v>
      </c>
      <c r="N50" t="s">
        <v>27</v>
      </c>
      <c r="O50" s="1"/>
      <c r="P50" s="1"/>
      <c r="Q50" s="1"/>
      <c r="R50" s="1"/>
      <c r="S50" s="1">
        <v>833820.298959465</v>
      </c>
      <c r="T50" s="1">
        <v>0</v>
      </c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x14ac:dyDescent="0.3">
      <c r="A51" t="str">
        <f t="shared" si="11"/>
        <v>UNITED LAUNCH ALLIANCE</v>
      </c>
      <c r="B51" t="str">
        <f t="shared" si="12"/>
        <v>SPACE TRANSP &amp; LAUNCH</v>
      </c>
      <c r="C51" s="1">
        <f t="shared" si="3"/>
        <v>1498152111.6665599</v>
      </c>
      <c r="D51" s="1">
        <f t="shared" si="4"/>
        <v>1160725124.5162101</v>
      </c>
      <c r="E51" s="1">
        <f t="shared" si="5"/>
        <v>1041630672.8203</v>
      </c>
      <c r="F51" s="1">
        <f t="shared" si="6"/>
        <v>0</v>
      </c>
      <c r="G51" s="2">
        <f t="shared" si="7"/>
        <v>-0.10260349257585744</v>
      </c>
      <c r="H51" s="2">
        <f t="shared" si="8"/>
        <v>-0.30472302197566625</v>
      </c>
      <c r="I51" s="2">
        <f t="shared" si="9"/>
        <v>0</v>
      </c>
      <c r="J51" s="2">
        <f t="shared" si="10"/>
        <v>0.15653104049322228</v>
      </c>
      <c r="K51" s="2" t="e">
        <f>AF51/SUM(AF29:AF$53)</f>
        <v>#DIV/0!</v>
      </c>
      <c r="M51" t="s">
        <v>35</v>
      </c>
      <c r="N51" t="s">
        <v>20</v>
      </c>
      <c r="O51" s="1"/>
      <c r="P51" s="1">
        <v>148402540.606112</v>
      </c>
      <c r="Q51" s="1">
        <v>378688668.85397297</v>
      </c>
      <c r="R51" s="1">
        <v>399561240.37785202</v>
      </c>
      <c r="S51" s="1">
        <v>459812279.50489098</v>
      </c>
      <c r="T51" s="1">
        <v>412714423.78924</v>
      </c>
      <c r="U51" s="1">
        <v>1725936353.97383</v>
      </c>
      <c r="V51" s="1">
        <v>3533470327.9113598</v>
      </c>
      <c r="W51" s="1">
        <v>2625368976.3819599</v>
      </c>
      <c r="X51" s="1">
        <v>2321601488.37888</v>
      </c>
      <c r="Y51" s="1">
        <v>2746934422.4591298</v>
      </c>
      <c r="Z51" s="1">
        <v>2078942244.45081</v>
      </c>
      <c r="AA51" s="1">
        <v>1914354595.52565</v>
      </c>
      <c r="AB51" s="1">
        <v>1498152111.6665599</v>
      </c>
      <c r="AC51" s="1">
        <v>803564316.59292901</v>
      </c>
      <c r="AD51" s="1">
        <v>1160725124.5162101</v>
      </c>
      <c r="AE51" s="1">
        <v>1041630672.8203</v>
      </c>
      <c r="AF51" s="1"/>
    </row>
    <row r="52" spans="1:32" x14ac:dyDescent="0.3">
      <c r="A52" t="str">
        <f t="shared" si="11"/>
        <v>UNITED LAUNCH ALLIANCE</v>
      </c>
      <c r="B52" t="str">
        <f t="shared" si="12"/>
        <v>SPACE VEHICLES</v>
      </c>
      <c r="C52" s="1">
        <f t="shared" si="3"/>
        <v>0</v>
      </c>
      <c r="D52" s="1">
        <f t="shared" si="4"/>
        <v>-7227.0919713047797</v>
      </c>
      <c r="E52" s="1">
        <f t="shared" si="5"/>
        <v>-424307.875</v>
      </c>
      <c r="F52" s="1">
        <f t="shared" si="6"/>
        <v>0</v>
      </c>
      <c r="G52" s="2">
        <f t="shared" si="7"/>
        <v>57.710734093978246</v>
      </c>
      <c r="H52" s="2" t="e">
        <f t="shared" si="8"/>
        <v>#DIV/0!</v>
      </c>
      <c r="I52" s="2">
        <f t="shared" si="9"/>
        <v>0</v>
      </c>
      <c r="J52" s="2">
        <f t="shared" si="10"/>
        <v>-6.3762862304532266E-5</v>
      </c>
      <c r="K52" s="2" t="e">
        <f>AF52/SUM(AF29:AF$53)</f>
        <v>#DIV/0!</v>
      </c>
      <c r="M52" t="s">
        <v>35</v>
      </c>
      <c r="N52" t="s">
        <v>36</v>
      </c>
      <c r="O52" s="1"/>
      <c r="P52" s="1"/>
      <c r="Q52" s="1">
        <v>722220683.14619899</v>
      </c>
      <c r="R52" s="1">
        <v>1390810519.6252201</v>
      </c>
      <c r="S52" s="1">
        <v>2043761675.5139301</v>
      </c>
      <c r="T52" s="1">
        <v>3182242254.0348401</v>
      </c>
      <c r="U52" s="1">
        <v>268690199.54601198</v>
      </c>
      <c r="V52" s="1">
        <v>112652553.60396001</v>
      </c>
      <c r="W52" s="1">
        <v>3525193.0520909098</v>
      </c>
      <c r="X52" s="1">
        <v>11108559.111091699</v>
      </c>
      <c r="Y52" s="1">
        <v>-1269528.0002438801</v>
      </c>
      <c r="Z52" s="1">
        <v>-3473896.1461399999</v>
      </c>
      <c r="AA52" s="1">
        <v>3970198.09212645</v>
      </c>
      <c r="AB52" s="1">
        <v>0</v>
      </c>
      <c r="AC52" s="1"/>
      <c r="AD52" s="1">
        <v>-7227.0919713047797</v>
      </c>
      <c r="AE52" s="1">
        <v>-424307.875</v>
      </c>
      <c r="AF52" s="1"/>
    </row>
    <row r="53" spans="1:32" x14ac:dyDescent="0.3">
      <c r="A53" t="str">
        <f t="shared" si="11"/>
        <v>Virgin Orbit</v>
      </c>
      <c r="B53" t="str">
        <f t="shared" si="12"/>
        <v>SPACE TRANSP &amp; LAUNCH</v>
      </c>
      <c r="C53" s="1">
        <f t="shared" si="3"/>
        <v>40566544.983080901</v>
      </c>
      <c r="D53" s="1">
        <f t="shared" si="4"/>
        <v>0</v>
      </c>
      <c r="E53" s="1">
        <f t="shared" si="5"/>
        <v>-210426</v>
      </c>
      <c r="F53" s="1">
        <f t="shared" si="6"/>
        <v>0</v>
      </c>
      <c r="G53" s="2" t="e">
        <f t="shared" si="7"/>
        <v>#DIV/0!</v>
      </c>
      <c r="H53" s="2">
        <f t="shared" si="8"/>
        <v>-1.0051871807196733</v>
      </c>
      <c r="I53" s="2">
        <f t="shared" si="9"/>
        <v>0</v>
      </c>
      <c r="J53" s="2">
        <f t="shared" si="10"/>
        <v>-3.1621765359159331E-5</v>
      </c>
      <c r="K53" s="2" t="e">
        <f>AF53/SUM(AF29:AF$53)</f>
        <v>#DIV/0!</v>
      </c>
      <c r="M53" t="s">
        <v>37</v>
      </c>
      <c r="N53" t="s">
        <v>20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>
        <v>40566544.983080901</v>
      </c>
      <c r="AC53" s="1">
        <v>2517250.1133785299</v>
      </c>
      <c r="AD53" s="1">
        <v>0</v>
      </c>
      <c r="AE53" s="1">
        <v>-210426</v>
      </c>
      <c r="AF53" s="1"/>
    </row>
    <row r="54" spans="1:32" x14ac:dyDescent="0.3">
      <c r="A54" t="str">
        <f t="shared" si="11"/>
        <v>Grand Total</v>
      </c>
      <c r="B54" t="str">
        <f t="shared" si="12"/>
        <v/>
      </c>
      <c r="C54" s="1">
        <f t="shared" si="3"/>
        <v>5525141087.9882822</v>
      </c>
      <c r="D54" s="1">
        <f t="shared" si="4"/>
        <v>6256191896.2924356</v>
      </c>
      <c r="E54" s="1">
        <f t="shared" si="5"/>
        <v>6654467187.7103004</v>
      </c>
      <c r="F54" s="1">
        <f t="shared" si="6"/>
        <v>0</v>
      </c>
      <c r="G54" s="2">
        <f t="shared" si="7"/>
        <v>6.3660977479589764E-2</v>
      </c>
      <c r="H54" s="2">
        <f t="shared" si="8"/>
        <v>0.2043976944185526</v>
      </c>
      <c r="I54" s="2">
        <f t="shared" si="9"/>
        <v>0</v>
      </c>
      <c r="J54" s="2">
        <f>SUM(J$29:J$53)</f>
        <v>0.99999999999999967</v>
      </c>
      <c r="K54" s="2" t="e">
        <f>SUM(K$29:K$53)</f>
        <v>#DIV/0!</v>
      </c>
      <c r="M54" t="s">
        <v>38</v>
      </c>
      <c r="N54" t="s">
        <v>39</v>
      </c>
      <c r="O54" s="1">
        <f t="shared" ref="O54:AE54" si="13">SUM(O30:O53)</f>
        <v>665458566.97000766</v>
      </c>
      <c r="P54" s="1">
        <f t="shared" si="13"/>
        <v>2038508116.6367993</v>
      </c>
      <c r="Q54" s="1">
        <f t="shared" si="13"/>
        <v>3265830991.8128481</v>
      </c>
      <c r="R54" s="1">
        <f t="shared" si="13"/>
        <v>3215728659.7175078</v>
      </c>
      <c r="S54" s="1">
        <f t="shared" si="13"/>
        <v>4042178534.2321491</v>
      </c>
      <c r="T54" s="1">
        <f t="shared" si="13"/>
        <v>5815311667.5368385</v>
      </c>
      <c r="U54" s="1">
        <f t="shared" si="13"/>
        <v>4376657956.3935537</v>
      </c>
      <c r="V54" s="1">
        <f t="shared" si="13"/>
        <v>5829907794.0743084</v>
      </c>
      <c r="W54" s="1">
        <f t="shared" si="13"/>
        <v>5176802013.620595</v>
      </c>
      <c r="X54" s="1">
        <f t="shared" si="13"/>
        <v>4950560251.6704769</v>
      </c>
      <c r="Y54" s="1">
        <f t="shared" si="13"/>
        <v>5377454142.1971016</v>
      </c>
      <c r="Z54" s="1">
        <f t="shared" si="13"/>
        <v>4867056334.5845213</v>
      </c>
      <c r="AA54" s="1">
        <f t="shared" si="13"/>
        <v>5914734696.9591913</v>
      </c>
      <c r="AB54" s="1">
        <f t="shared" si="13"/>
        <v>5525141087.9882822</v>
      </c>
      <c r="AC54" s="1">
        <f t="shared" si="13"/>
        <v>5763016176.6479292</v>
      </c>
      <c r="AD54" s="1">
        <f t="shared" si="13"/>
        <v>6256191896.2924356</v>
      </c>
      <c r="AE54" s="1">
        <f t="shared" si="13"/>
        <v>6654467187.7103004</v>
      </c>
      <c r="AF54" s="1"/>
    </row>
    <row r="55" spans="1:32" x14ac:dyDescent="0.3">
      <c r="A55" t="str">
        <f t="shared" si="11"/>
        <v>NORTHROP GRUMMAN</v>
      </c>
      <c r="B55" t="str">
        <f t="shared" si="12"/>
        <v>Other Labeled</v>
      </c>
      <c r="C55" s="1">
        <f t="shared" si="3"/>
        <v>20468580.0060669</v>
      </c>
      <c r="D55" s="1">
        <f t="shared" si="4"/>
        <v>8581327.5369858406</v>
      </c>
      <c r="E55" s="1">
        <f t="shared" si="5"/>
        <v>6728837.7187999999</v>
      </c>
      <c r="F55" s="1">
        <f t="shared" si="6"/>
        <v>0</v>
      </c>
      <c r="G55" s="2">
        <f t="shared" si="7"/>
        <v>-0.21587450312338519</v>
      </c>
      <c r="H55" s="2">
        <f t="shared" si="8"/>
        <v>-0.67126015987403287</v>
      </c>
      <c r="I55" s="2">
        <f t="shared" si="9"/>
        <v>0</v>
      </c>
      <c r="J55" s="2">
        <f t="shared" ref="J55:J75" si="14">AE55/SUM(AE$40:AE$75)</f>
        <v>4.0144919782789476E-4</v>
      </c>
      <c r="K55" s="2" t="e">
        <f>AF55/SUM(AF40:AF$75)</f>
        <v>#DIV/0!</v>
      </c>
      <c r="M55" t="s">
        <v>30</v>
      </c>
      <c r="N55" t="s">
        <v>22</v>
      </c>
      <c r="O55" s="1">
        <v>8742521.1666718293</v>
      </c>
      <c r="P55" s="1">
        <v>14738452.4519375</v>
      </c>
      <c r="Q55" s="1">
        <v>16100268.251261899</v>
      </c>
      <c r="R55" s="1">
        <v>4493467.7515867501</v>
      </c>
      <c r="S55" s="1">
        <v>10413771.037095901</v>
      </c>
      <c r="T55" s="1">
        <v>9555084.9544880893</v>
      </c>
      <c r="U55" s="1">
        <v>5732085.6427724203</v>
      </c>
      <c r="V55" s="1">
        <v>5136540.2442989098</v>
      </c>
      <c r="W55" s="1">
        <v>-196830.90527019399</v>
      </c>
      <c r="X55" s="1">
        <v>-128705.768080093</v>
      </c>
      <c r="Y55" s="1">
        <v>-48818.367953957997</v>
      </c>
      <c r="Z55" s="1">
        <v>3113712.3702924401</v>
      </c>
      <c r="AA55" s="1">
        <v>45835169.4942654</v>
      </c>
      <c r="AB55" s="1">
        <v>20468580.0060669</v>
      </c>
      <c r="AC55" s="1">
        <v>15932609.227967501</v>
      </c>
      <c r="AD55" s="1">
        <v>8581327.5369858406</v>
      </c>
      <c r="AE55" s="1">
        <v>6728837.7187999999</v>
      </c>
      <c r="AF55" s="1"/>
    </row>
    <row r="56" spans="1:32" x14ac:dyDescent="0.3">
      <c r="A56" t="str">
        <f t="shared" si="11"/>
        <v>NORTHROP GRUMMAN</v>
      </c>
      <c r="B56" t="str">
        <f t="shared" si="12"/>
        <v>R&amp;D- SPACE: AERONAUTICS/SPACE TECHNOLOGY (APPLIED RESEARCH/EXPLORATORY DEVELOPMENT)</v>
      </c>
      <c r="C56" s="1">
        <f t="shared" si="3"/>
        <v>0</v>
      </c>
      <c r="D56" s="1">
        <f t="shared" si="4"/>
        <v>1376201.20100901</v>
      </c>
      <c r="E56" s="1">
        <f t="shared" si="5"/>
        <v>11400383.243100001</v>
      </c>
      <c r="F56" s="1">
        <f t="shared" si="6"/>
        <v>0</v>
      </c>
      <c r="G56" s="2">
        <f t="shared" si="7"/>
        <v>7.2839509475368942</v>
      </c>
      <c r="H56" s="2" t="e">
        <f t="shared" si="8"/>
        <v>#DIV/0!</v>
      </c>
      <c r="I56" s="2">
        <f t="shared" si="9"/>
        <v>0</v>
      </c>
      <c r="J56" s="2">
        <f t="shared" si="14"/>
        <v>6.8015828277238628E-4</v>
      </c>
      <c r="K56" s="2" t="e">
        <f>AF56/SUM(AF40:AF$75)</f>
        <v>#DIV/0!</v>
      </c>
      <c r="M56" t="s">
        <v>30</v>
      </c>
      <c r="N56" t="s">
        <v>23</v>
      </c>
      <c r="O56" s="1">
        <v>-467930.75272162003</v>
      </c>
      <c r="P56" s="1">
        <v>1657688.96210605</v>
      </c>
      <c r="Q56" s="1">
        <v>1057431.54601422</v>
      </c>
      <c r="R56" s="1">
        <v>501597.71703292202</v>
      </c>
      <c r="S56" s="1">
        <v>424027.78590754903</v>
      </c>
      <c r="T56" s="1">
        <v>-169825.18575999601</v>
      </c>
      <c r="U56" s="1"/>
      <c r="V56" s="1"/>
      <c r="W56" s="1">
        <v>37536.900368380397</v>
      </c>
      <c r="X56" s="1">
        <v>222593.416202586</v>
      </c>
      <c r="Y56" s="1">
        <v>0</v>
      </c>
      <c r="Z56" s="1">
        <v>0</v>
      </c>
      <c r="AA56" s="1">
        <v>0</v>
      </c>
      <c r="AB56" s="1"/>
      <c r="AC56" s="1">
        <v>37682166.481979601</v>
      </c>
      <c r="AD56" s="1">
        <v>1376201.20100901</v>
      </c>
      <c r="AE56" s="1">
        <v>11400383.243100001</v>
      </c>
      <c r="AF56" s="1"/>
    </row>
    <row r="57" spans="1:32" x14ac:dyDescent="0.3">
      <c r="A57" t="str">
        <f t="shared" si="11"/>
        <v>NORTHROP GRUMMAN</v>
      </c>
      <c r="B57" t="str">
        <f t="shared" si="12"/>
        <v>R&amp;D- SPACE: AERONAUTICS/SPACE TECHNOLOGY (BASIC RESEARCH)</v>
      </c>
      <c r="C57" s="1">
        <f t="shared" si="3"/>
        <v>382044544.52619398</v>
      </c>
      <c r="D57" s="1">
        <f t="shared" si="4"/>
        <v>305696795.74229002</v>
      </c>
      <c r="E57" s="1">
        <f t="shared" si="5"/>
        <v>391609550</v>
      </c>
      <c r="F57" s="1">
        <f t="shared" si="6"/>
        <v>0</v>
      </c>
      <c r="G57" s="2">
        <f t="shared" si="7"/>
        <v>0.28103910624610062</v>
      </c>
      <c r="H57" s="2">
        <f t="shared" si="8"/>
        <v>2.503636188724645E-2</v>
      </c>
      <c r="I57" s="2">
        <f t="shared" si="9"/>
        <v>0</v>
      </c>
      <c r="J57" s="2">
        <f t="shared" si="14"/>
        <v>2.3363817984494273E-2</v>
      </c>
      <c r="K57" s="2" t="e">
        <f>AF57/SUM(AF40:AF$75)</f>
        <v>#DIV/0!</v>
      </c>
      <c r="M57" t="s">
        <v>30</v>
      </c>
      <c r="N57" t="s">
        <v>27</v>
      </c>
      <c r="O57" s="1">
        <v>4825707.8253445001</v>
      </c>
      <c r="P57" s="1">
        <v>15597751.8792115</v>
      </c>
      <c r="Q57" s="1">
        <v>52073485.123966403</v>
      </c>
      <c r="R57" s="1">
        <v>11967045.602772599</v>
      </c>
      <c r="S57" s="1">
        <v>14457455.467821799</v>
      </c>
      <c r="T57" s="1">
        <v>10401544.861512</v>
      </c>
      <c r="U57" s="1">
        <v>9463701.3591678999</v>
      </c>
      <c r="V57" s="1">
        <v>9210043.9691563603</v>
      </c>
      <c r="W57" s="1">
        <v>1995308.52220294</v>
      </c>
      <c r="X57" s="1">
        <v>5302719.4525963096</v>
      </c>
      <c r="Y57" s="1">
        <v>1255872.5633975</v>
      </c>
      <c r="Z57" s="1">
        <v>2307218.5582168298</v>
      </c>
      <c r="AA57" s="1">
        <v>334482418.38663399</v>
      </c>
      <c r="AB57" s="1">
        <v>382044544.52619398</v>
      </c>
      <c r="AC57" s="1">
        <v>287115017.81559598</v>
      </c>
      <c r="AD57" s="1">
        <v>305696795.74229002</v>
      </c>
      <c r="AE57" s="1">
        <v>391609550</v>
      </c>
      <c r="AF57" s="1"/>
    </row>
    <row r="58" spans="1:32" x14ac:dyDescent="0.3">
      <c r="A58" t="str">
        <f t="shared" si="11"/>
        <v>NORTHROP GRUMMAN</v>
      </c>
      <c r="B58" t="str">
        <f t="shared" si="12"/>
        <v>R&amp;D- SPACE: AERONAUTICS/SPACE TECHNOLOGY (ENGINEERING DEVELOPMENT)</v>
      </c>
      <c r="C58" s="1">
        <f t="shared" si="3"/>
        <v>0</v>
      </c>
      <c r="D58" s="1">
        <f t="shared" si="4"/>
        <v>0</v>
      </c>
      <c r="E58" s="1">
        <f t="shared" si="5"/>
        <v>0</v>
      </c>
      <c r="F58" s="1">
        <f t="shared" si="6"/>
        <v>0</v>
      </c>
      <c r="G58" s="2" t="e">
        <f t="shared" si="7"/>
        <v>#DIV/0!</v>
      </c>
      <c r="H58" s="2" t="e">
        <f t="shared" si="8"/>
        <v>#DIV/0!</v>
      </c>
      <c r="I58" s="2" t="e">
        <f t="shared" si="9"/>
        <v>#DIV/0!</v>
      </c>
      <c r="J58" s="2">
        <f t="shared" si="14"/>
        <v>0</v>
      </c>
      <c r="K58" s="2" t="e">
        <f>AF58/SUM(AF40:AF$75)</f>
        <v>#DIV/0!</v>
      </c>
      <c r="M58" t="s">
        <v>30</v>
      </c>
      <c r="N58" t="s">
        <v>24</v>
      </c>
      <c r="O58" s="1"/>
      <c r="P58" s="1"/>
      <c r="Q58" s="1"/>
      <c r="R58" s="1">
        <v>321321.23471719603</v>
      </c>
      <c r="S58" s="1"/>
      <c r="T58" s="1">
        <v>0</v>
      </c>
      <c r="U58" s="1">
        <v>0</v>
      </c>
      <c r="V58" s="1">
        <v>0</v>
      </c>
      <c r="W58" s="1"/>
      <c r="X58" s="1">
        <v>0</v>
      </c>
      <c r="Y58" s="1">
        <v>1642879.0953156</v>
      </c>
      <c r="Z58" s="1">
        <v>339714.52844991902</v>
      </c>
      <c r="AA58" s="1">
        <v>69613.082057235093</v>
      </c>
      <c r="AB58" s="1">
        <v>0</v>
      </c>
      <c r="AC58" s="1"/>
      <c r="AD58" s="1"/>
      <c r="AE58" s="1"/>
      <c r="AF58" s="1"/>
    </row>
    <row r="59" spans="1:32" x14ac:dyDescent="0.3">
      <c r="A59" t="str">
        <f t="shared" si="11"/>
        <v>NORTHROP GRUMMAN</v>
      </c>
      <c r="B59" t="str">
        <f t="shared" si="12"/>
        <v>R&amp;D- SPACE: FLIGHT (APPLIED RESEARCH/EXPLORATORY DEVELOPMENT)</v>
      </c>
      <c r="C59" s="1">
        <f t="shared" si="3"/>
        <v>0</v>
      </c>
      <c r="D59" s="1">
        <f t="shared" si="4"/>
        <v>0</v>
      </c>
      <c r="E59" s="1">
        <f t="shared" si="5"/>
        <v>0</v>
      </c>
      <c r="F59" s="1">
        <f t="shared" si="6"/>
        <v>0</v>
      </c>
      <c r="G59" s="2" t="e">
        <f t="shared" si="7"/>
        <v>#DIV/0!</v>
      </c>
      <c r="H59" s="2" t="e">
        <f t="shared" si="8"/>
        <v>#DIV/0!</v>
      </c>
      <c r="I59" s="2" t="e">
        <f t="shared" si="9"/>
        <v>#DIV/0!</v>
      </c>
      <c r="J59" s="2">
        <f t="shared" si="14"/>
        <v>0</v>
      </c>
      <c r="K59" s="2" t="e">
        <f>AF59/SUM(AF40:AF$75)</f>
        <v>#DIV/0!</v>
      </c>
      <c r="M59" t="s">
        <v>30</v>
      </c>
      <c r="N59" t="s">
        <v>25</v>
      </c>
      <c r="O59" s="1">
        <v>341207.02861334401</v>
      </c>
      <c r="P59" s="1">
        <v>439736.33512483299</v>
      </c>
      <c r="Q59" s="1">
        <v>53457.310102084703</v>
      </c>
      <c r="R59" s="1">
        <v>0</v>
      </c>
      <c r="S59" s="1"/>
      <c r="T59" s="1"/>
      <c r="U59" s="1">
        <v>2574432.2275283299</v>
      </c>
      <c r="V59" s="1">
        <v>0</v>
      </c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x14ac:dyDescent="0.3">
      <c r="A60" t="str">
        <f t="shared" si="11"/>
        <v>NORTHROP GRUMMAN</v>
      </c>
      <c r="B60" t="str">
        <f t="shared" si="12"/>
        <v>R&amp;D- SPACE: FLIGHT (ENGINEERING DEVELOPMENT)</v>
      </c>
      <c r="C60" s="1">
        <f t="shared" si="3"/>
        <v>227368658.33965999</v>
      </c>
      <c r="D60" s="1">
        <f t="shared" si="4"/>
        <v>29252501.1288625</v>
      </c>
      <c r="E60" s="1">
        <f t="shared" si="5"/>
        <v>2814501</v>
      </c>
      <c r="F60" s="1">
        <f t="shared" si="6"/>
        <v>0</v>
      </c>
      <c r="G60" s="2">
        <f t="shared" si="7"/>
        <v>-0.90378597072429401</v>
      </c>
      <c r="H60" s="2">
        <f t="shared" si="8"/>
        <v>-0.98762142055746538</v>
      </c>
      <c r="I60" s="2">
        <f t="shared" si="9"/>
        <v>0</v>
      </c>
      <c r="J60" s="2">
        <f t="shared" si="14"/>
        <v>1.6791594863091851E-4</v>
      </c>
      <c r="K60" s="2" t="e">
        <f>AF60/SUM(AF40:AF$75)</f>
        <v>#DIV/0!</v>
      </c>
      <c r="M60" t="s">
        <v>30</v>
      </c>
      <c r="N60" t="s">
        <v>28</v>
      </c>
      <c r="O60" s="1">
        <v>308770995.10557902</v>
      </c>
      <c r="P60" s="1">
        <v>381148371.922548</v>
      </c>
      <c r="Q60" s="1">
        <v>352985136.999273</v>
      </c>
      <c r="R60" s="1">
        <v>331940841.49686801</v>
      </c>
      <c r="S60" s="1">
        <v>334362962.025509</v>
      </c>
      <c r="T60" s="1">
        <v>346240144.982149</v>
      </c>
      <c r="U60" s="1">
        <v>418840712.70554698</v>
      </c>
      <c r="V60" s="1">
        <v>455415402.11777699</v>
      </c>
      <c r="W60" s="1">
        <v>409507637.962942</v>
      </c>
      <c r="X60" s="1">
        <v>387890790.30409497</v>
      </c>
      <c r="Y60" s="1">
        <v>372214077.718602</v>
      </c>
      <c r="Z60" s="1">
        <v>293921865.53187197</v>
      </c>
      <c r="AA60" s="1">
        <v>175218962.666868</v>
      </c>
      <c r="AB60" s="1">
        <v>227368658.33965999</v>
      </c>
      <c r="AC60" s="1">
        <v>181428809.94858801</v>
      </c>
      <c r="AD60" s="1">
        <v>29252501.1288625</v>
      </c>
      <c r="AE60" s="1">
        <v>2814501</v>
      </c>
      <c r="AF60" s="1"/>
    </row>
    <row r="61" spans="1:32" x14ac:dyDescent="0.3">
      <c r="A61" t="str">
        <f t="shared" si="11"/>
        <v>NORTHROP GRUMMAN</v>
      </c>
      <c r="B61" t="str">
        <f t="shared" si="12"/>
        <v>SPACE TRANSP &amp; LAUNCH</v>
      </c>
      <c r="C61" s="1">
        <f t="shared" si="3"/>
        <v>569226878.17929697</v>
      </c>
      <c r="D61" s="1">
        <f t="shared" si="4"/>
        <v>512016614.23000401</v>
      </c>
      <c r="E61" s="1">
        <f t="shared" si="5"/>
        <v>496133620</v>
      </c>
      <c r="F61" s="1">
        <f t="shared" si="6"/>
        <v>0</v>
      </c>
      <c r="G61" s="2">
        <f t="shared" si="7"/>
        <v>-3.1020466501638144E-2</v>
      </c>
      <c r="H61" s="2">
        <f t="shared" si="8"/>
        <v>-0.12840795292922524</v>
      </c>
      <c r="I61" s="2">
        <f t="shared" si="9"/>
        <v>0</v>
      </c>
      <c r="J61" s="2">
        <f t="shared" si="14"/>
        <v>2.9599828690766727E-2</v>
      </c>
      <c r="K61" s="2" t="e">
        <f>AF61/SUM(AF40:AF$75)</f>
        <v>#DIV/0!</v>
      </c>
      <c r="M61" t="s">
        <v>30</v>
      </c>
      <c r="N61" t="s">
        <v>20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>
        <v>583908126.28854501</v>
      </c>
      <c r="AB61" s="1">
        <v>569226878.17929697</v>
      </c>
      <c r="AC61" s="1">
        <v>461823982.202941</v>
      </c>
      <c r="AD61" s="1">
        <v>512016614.23000401</v>
      </c>
      <c r="AE61" s="1">
        <v>496133620</v>
      </c>
      <c r="AF61" s="1"/>
    </row>
    <row r="62" spans="1:32" x14ac:dyDescent="0.3">
      <c r="A62" t="str">
        <f t="shared" si="11"/>
        <v>RUSSIA SPACE AGENCY</v>
      </c>
      <c r="B62" t="str">
        <f t="shared" si="12"/>
        <v>Other Labeled</v>
      </c>
      <c r="C62" s="1">
        <f t="shared" si="3"/>
        <v>157877867.49397501</v>
      </c>
      <c r="D62" s="1">
        <f t="shared" si="4"/>
        <v>2619052.4772875099</v>
      </c>
      <c r="E62" s="1">
        <f t="shared" si="5"/>
        <v>6014852</v>
      </c>
      <c r="F62" s="1">
        <f t="shared" si="6"/>
        <v>0</v>
      </c>
      <c r="G62" s="2">
        <f t="shared" si="7"/>
        <v>1.296575594479664</v>
      </c>
      <c r="H62" s="2">
        <f t="shared" si="8"/>
        <v>-0.96190186695909397</v>
      </c>
      <c r="I62" s="2">
        <f t="shared" si="9"/>
        <v>0</v>
      </c>
      <c r="J62" s="2">
        <f t="shared" si="14"/>
        <v>3.5885209472463411E-4</v>
      </c>
      <c r="K62" s="2" t="e">
        <f>AF62/SUM(AF40:AF$75)</f>
        <v>#DIV/0!</v>
      </c>
      <c r="M62" t="s">
        <v>31</v>
      </c>
      <c r="N62" t="s">
        <v>22</v>
      </c>
      <c r="O62" s="1">
        <v>141637178.26215899</v>
      </c>
      <c r="P62" s="1">
        <v>277098307.63822001</v>
      </c>
      <c r="Q62" s="1">
        <v>531600036.81458801</v>
      </c>
      <c r="R62" s="1"/>
      <c r="S62" s="1"/>
      <c r="T62" s="1"/>
      <c r="U62" s="1"/>
      <c r="V62" s="1"/>
      <c r="W62" s="1"/>
      <c r="X62" s="1"/>
      <c r="Y62" s="1"/>
      <c r="Z62" s="1">
        <v>152210296.100788</v>
      </c>
      <c r="AA62" s="1">
        <v>216362793.531582</v>
      </c>
      <c r="AB62" s="1">
        <v>157877867.49397501</v>
      </c>
      <c r="AC62" s="1">
        <v>3819800.2749513201</v>
      </c>
      <c r="AD62" s="1">
        <v>2619052.4772875099</v>
      </c>
      <c r="AE62" s="1">
        <v>6014852</v>
      </c>
      <c r="AF62" s="1"/>
    </row>
    <row r="63" spans="1:32" x14ac:dyDescent="0.3">
      <c r="A63" t="str">
        <f t="shared" si="11"/>
        <v>RUSSIA SPACE AGENCY</v>
      </c>
      <c r="B63" t="str">
        <f t="shared" si="12"/>
        <v>R&amp;D- SPACE: SCIENCE/APPLICATIONS (APPLIED RESEARCH/EXPLORATORY DEVELOPMENT)</v>
      </c>
      <c r="C63" s="1">
        <f t="shared" si="3"/>
        <v>0</v>
      </c>
      <c r="D63" s="1">
        <f t="shared" si="4"/>
        <v>0</v>
      </c>
      <c r="E63" s="1">
        <f t="shared" si="5"/>
        <v>0</v>
      </c>
      <c r="F63" s="1">
        <f t="shared" si="6"/>
        <v>0</v>
      </c>
      <c r="G63" s="2" t="e">
        <f t="shared" si="7"/>
        <v>#DIV/0!</v>
      </c>
      <c r="H63" s="2" t="e">
        <f t="shared" si="8"/>
        <v>#DIV/0!</v>
      </c>
      <c r="I63" s="2" t="e">
        <f t="shared" si="9"/>
        <v>#DIV/0!</v>
      </c>
      <c r="J63" s="2">
        <f t="shared" si="14"/>
        <v>0</v>
      </c>
      <c r="K63" s="2" t="e">
        <f>AF63/SUM(AF40:AF$75)</f>
        <v>#DIV/0!</v>
      </c>
      <c r="M63" t="s">
        <v>31</v>
      </c>
      <c r="N63" t="s">
        <v>32</v>
      </c>
      <c r="O63" s="1"/>
      <c r="P63" s="1"/>
      <c r="Q63" s="1"/>
      <c r="R63" s="1">
        <v>464485088.56079799</v>
      </c>
      <c r="S63" s="1">
        <v>552450019.41364002</v>
      </c>
      <c r="T63" s="1">
        <v>768656839.40025604</v>
      </c>
      <c r="U63" s="1">
        <v>366868123.61607599</v>
      </c>
      <c r="V63" s="1">
        <v>394778719.06763297</v>
      </c>
      <c r="W63" s="1">
        <v>575406808.55172098</v>
      </c>
      <c r="X63" s="1">
        <v>292729219.48913699</v>
      </c>
      <c r="Y63" s="1">
        <v>311189687.15396202</v>
      </c>
      <c r="Z63" s="1"/>
      <c r="AA63" s="1"/>
      <c r="AB63" s="1"/>
      <c r="AC63" s="1"/>
      <c r="AD63" s="1"/>
      <c r="AE63" s="1"/>
      <c r="AF63" s="1"/>
    </row>
    <row r="64" spans="1:32" x14ac:dyDescent="0.3">
      <c r="A64" t="str">
        <f t="shared" si="11"/>
        <v>Rocket Lab</v>
      </c>
      <c r="B64" t="str">
        <f t="shared" si="12"/>
        <v>SPACE TRANSP &amp; LAUNCH</v>
      </c>
      <c r="C64" s="1">
        <f t="shared" si="3"/>
        <v>11364580.4262089</v>
      </c>
      <c r="D64" s="1">
        <f t="shared" si="4"/>
        <v>0</v>
      </c>
      <c r="E64" s="1">
        <f t="shared" si="5"/>
        <v>14099000</v>
      </c>
      <c r="F64" s="1">
        <f t="shared" si="6"/>
        <v>0</v>
      </c>
      <c r="G64" s="2" t="e">
        <f t="shared" si="7"/>
        <v>#DIV/0!</v>
      </c>
      <c r="H64" s="2">
        <f t="shared" si="8"/>
        <v>0.24060893330342448</v>
      </c>
      <c r="I64" s="2">
        <f t="shared" si="9"/>
        <v>0</v>
      </c>
      <c r="J64" s="2">
        <f t="shared" si="14"/>
        <v>8.4116046139167126E-4</v>
      </c>
      <c r="K64" s="2" t="e">
        <f>AF64/SUM(AF40:AF$75)</f>
        <v>#DIV/0!</v>
      </c>
      <c r="M64" t="s">
        <v>33</v>
      </c>
      <c r="N64" t="s">
        <v>20</v>
      </c>
      <c r="O64" s="1"/>
      <c r="P64" s="1"/>
      <c r="Q64" s="1"/>
      <c r="R64" s="1"/>
      <c r="S64" s="1"/>
      <c r="T64" s="1"/>
      <c r="U64" s="1"/>
      <c r="V64" s="1"/>
      <c r="W64" s="1">
        <v>3784970.78714502</v>
      </c>
      <c r="X64" s="1">
        <v>4872124.7732857596</v>
      </c>
      <c r="Y64" s="1">
        <v>0</v>
      </c>
      <c r="Z64" s="1">
        <v>7799094.3327917</v>
      </c>
      <c r="AA64" s="1">
        <v>0</v>
      </c>
      <c r="AB64" s="1">
        <v>11364580.4262089</v>
      </c>
      <c r="AC64" s="1">
        <v>510221.271309976</v>
      </c>
      <c r="AD64" s="1">
        <v>0</v>
      </c>
      <c r="AE64" s="1">
        <v>14099000</v>
      </c>
      <c r="AF64" s="1"/>
    </row>
    <row r="65" spans="1:32" x14ac:dyDescent="0.3">
      <c r="A65" t="str">
        <f t="shared" ref="A65:A76" si="15">M65</f>
        <v>SPACEX</v>
      </c>
      <c r="B65" t="str">
        <f t="shared" ref="B65:B76" si="16">N65</f>
        <v>Other Labeled</v>
      </c>
      <c r="C65" s="1">
        <f t="shared" si="3"/>
        <v>28934.7681762346</v>
      </c>
      <c r="D65" s="1">
        <f t="shared" si="4"/>
        <v>2818256.7461154698</v>
      </c>
      <c r="E65" s="1">
        <f t="shared" si="5"/>
        <v>14962529</v>
      </c>
      <c r="F65" s="1">
        <f t="shared" si="6"/>
        <v>0</v>
      </c>
      <c r="G65" s="2">
        <f t="shared" si="7"/>
        <v>4.3091433279184121</v>
      </c>
      <c r="H65" s="2">
        <f t="shared" si="8"/>
        <v>516.11245477644377</v>
      </c>
      <c r="I65" s="2">
        <f t="shared" si="9"/>
        <v>0</v>
      </c>
      <c r="J65" s="2">
        <f t="shared" si="14"/>
        <v>8.9267946643210589E-4</v>
      </c>
      <c r="K65" s="2" t="e">
        <f>AF65/SUM(AF40:AF$75)</f>
        <v>#DIV/0!</v>
      </c>
      <c r="M65" t="s">
        <v>34</v>
      </c>
      <c r="N65" t="s">
        <v>22</v>
      </c>
      <c r="O65" s="1"/>
      <c r="P65" s="1"/>
      <c r="Q65" s="1">
        <v>0</v>
      </c>
      <c r="R65" s="1">
        <v>0</v>
      </c>
      <c r="S65" s="1"/>
      <c r="T65" s="1"/>
      <c r="U65" s="1">
        <v>10426732.043254901</v>
      </c>
      <c r="V65" s="1">
        <v>1857755.97300577</v>
      </c>
      <c r="W65" s="1"/>
      <c r="X65" s="1"/>
      <c r="Y65" s="1"/>
      <c r="Z65" s="1"/>
      <c r="AA65" s="1"/>
      <c r="AB65" s="1">
        <v>28934.7681762346</v>
      </c>
      <c r="AC65" s="1">
        <v>31046171.631485201</v>
      </c>
      <c r="AD65" s="1">
        <v>2818256.7461154698</v>
      </c>
      <c r="AE65" s="1">
        <v>14962529</v>
      </c>
      <c r="AF65" s="1"/>
    </row>
    <row r="66" spans="1:32" x14ac:dyDescent="0.3">
      <c r="A66" t="str">
        <f t="shared" si="15"/>
        <v>SPACEX</v>
      </c>
      <c r="B66" t="str">
        <f t="shared" si="16"/>
        <v>R&amp;D- SPACE: AERONAUTICS/SPACE TECHNOLOGY (APPLIED RESEARCH/EXPLORATORY DEVELOPMENT)</v>
      </c>
      <c r="C66" s="1">
        <f t="shared" si="3"/>
        <v>2343693.0744604599</v>
      </c>
      <c r="D66" s="1">
        <f t="shared" si="4"/>
        <v>48464545.135033697</v>
      </c>
      <c r="E66" s="1">
        <f t="shared" si="5"/>
        <v>51639304.119999997</v>
      </c>
      <c r="F66" s="1">
        <f t="shared" si="6"/>
        <v>0</v>
      </c>
      <c r="G66" s="2">
        <f t="shared" si="7"/>
        <v>6.5506835483974291E-2</v>
      </c>
      <c r="H66" s="2">
        <f t="shared" si="8"/>
        <v>21.033304907848418</v>
      </c>
      <c r="I66" s="2">
        <f t="shared" si="9"/>
        <v>0</v>
      </c>
      <c r="J66" s="2">
        <f t="shared" si="14"/>
        <v>3.0808526051155421E-3</v>
      </c>
      <c r="K66" s="2" t="e">
        <f>AF66/SUM(AF40:AF$75)</f>
        <v>#DIV/0!</v>
      </c>
      <c r="M66" t="s">
        <v>34</v>
      </c>
      <c r="N66" t="s">
        <v>23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>
        <v>2343693.0744604599</v>
      </c>
      <c r="AC66" s="1">
        <v>28181498.661736902</v>
      </c>
      <c r="AD66" s="1">
        <v>48464545.135033697</v>
      </c>
      <c r="AE66" s="1">
        <v>51639304.119999997</v>
      </c>
      <c r="AF66" s="1"/>
    </row>
    <row r="67" spans="1:32" x14ac:dyDescent="0.3">
      <c r="A67" t="str">
        <f t="shared" si="15"/>
        <v>SPACEX</v>
      </c>
      <c r="B67" t="str">
        <f t="shared" si="16"/>
        <v>R&amp;D- SPACE: AERONAUTICS/SPACE TECHNOLOGY (BASIC RESEARCH)</v>
      </c>
      <c r="C67" s="1">
        <f t="shared" si="3"/>
        <v>0</v>
      </c>
      <c r="D67" s="1">
        <f t="shared" si="4"/>
        <v>0</v>
      </c>
      <c r="E67" s="1">
        <f t="shared" si="5"/>
        <v>0</v>
      </c>
      <c r="F67" s="1">
        <f t="shared" si="6"/>
        <v>0</v>
      </c>
      <c r="G67" s="2" t="e">
        <f t="shared" si="7"/>
        <v>#DIV/0!</v>
      </c>
      <c r="H67" s="2" t="e">
        <f t="shared" si="8"/>
        <v>#DIV/0!</v>
      </c>
      <c r="I67" s="2" t="e">
        <f t="shared" si="9"/>
        <v>#DIV/0!</v>
      </c>
      <c r="J67" s="2">
        <f t="shared" si="14"/>
        <v>0</v>
      </c>
      <c r="K67" s="2" t="e">
        <f>AF67/SUM(AF40:AF$75)</f>
        <v>#DIV/0!</v>
      </c>
      <c r="M67" t="s">
        <v>34</v>
      </c>
      <c r="N67" t="s">
        <v>27</v>
      </c>
      <c r="O67" s="1"/>
      <c r="P67" s="1"/>
      <c r="Q67" s="1"/>
      <c r="R67" s="1"/>
      <c r="S67" s="1">
        <v>393539.642468712</v>
      </c>
      <c r="T67" s="1">
        <v>0</v>
      </c>
      <c r="U67" s="1"/>
      <c r="V67" s="1"/>
      <c r="W67" s="1"/>
      <c r="X67" s="1"/>
      <c r="Y67" s="1"/>
      <c r="Z67" s="1"/>
      <c r="AA67" s="1">
        <v>584538.01675163198</v>
      </c>
      <c r="AB67" s="1"/>
      <c r="AC67" s="1"/>
      <c r="AD67" s="1"/>
      <c r="AE67" s="1"/>
      <c r="AF67" s="1"/>
    </row>
    <row r="68" spans="1:32" x14ac:dyDescent="0.3">
      <c r="A68" t="str">
        <f t="shared" si="15"/>
        <v>SPACEX</v>
      </c>
      <c r="B68" t="str">
        <f t="shared" si="16"/>
        <v>R&amp;D- SPACE: AERONAUTICS/SPACE TECHNOLOGY (ENGINEERING DEVELOPMENT)</v>
      </c>
      <c r="C68" s="1">
        <f t="shared" si="3"/>
        <v>0</v>
      </c>
      <c r="D68" s="1">
        <f t="shared" si="4"/>
        <v>0</v>
      </c>
      <c r="E68" s="1">
        <f t="shared" si="5"/>
        <v>0</v>
      </c>
      <c r="F68" s="1">
        <f t="shared" si="6"/>
        <v>0</v>
      </c>
      <c r="G68" s="2" t="e">
        <f t="shared" si="7"/>
        <v>#DIV/0!</v>
      </c>
      <c r="H68" s="2" t="e">
        <f t="shared" si="8"/>
        <v>#DIV/0!</v>
      </c>
      <c r="I68" s="2" t="e">
        <f t="shared" si="9"/>
        <v>#DIV/0!</v>
      </c>
      <c r="J68" s="2">
        <f t="shared" si="14"/>
        <v>0</v>
      </c>
      <c r="K68" s="2" t="e">
        <f>AF68/SUM(AF40:AF$75)</f>
        <v>#DIV/0!</v>
      </c>
      <c r="M68" t="s">
        <v>34</v>
      </c>
      <c r="N68" t="s">
        <v>24</v>
      </c>
      <c r="O68" s="1"/>
      <c r="P68" s="1"/>
      <c r="Q68" s="1">
        <v>178355.445803765</v>
      </c>
      <c r="R68" s="1"/>
      <c r="S68" s="1"/>
      <c r="T68" s="1"/>
      <c r="U68" s="1"/>
      <c r="V68" s="1"/>
      <c r="W68" s="1"/>
      <c r="X68" s="1"/>
      <c r="Y68" s="1"/>
      <c r="Z68" s="1"/>
      <c r="AA68" s="1"/>
      <c r="AB68" s="1">
        <v>0</v>
      </c>
      <c r="AC68" s="1"/>
      <c r="AD68" s="1">
        <v>0</v>
      </c>
      <c r="AE68" s="1">
        <v>0</v>
      </c>
      <c r="AF68" s="1"/>
    </row>
    <row r="69" spans="1:32" x14ac:dyDescent="0.3">
      <c r="A69" t="str">
        <f t="shared" si="15"/>
        <v>SPACEX</v>
      </c>
      <c r="B69" t="str">
        <f t="shared" si="16"/>
        <v>R&amp;D- SPACE: FLIGHT (APPLIED RESEARCH/EXPLORATORY DEVELOPMENT)</v>
      </c>
      <c r="C69" s="1">
        <f t="shared" si="3"/>
        <v>109695413.278604</v>
      </c>
      <c r="D69" s="1">
        <f t="shared" si="4"/>
        <v>856245913.117733</v>
      </c>
      <c r="E69" s="1">
        <f t="shared" si="5"/>
        <v>911559648</v>
      </c>
      <c r="F69" s="1">
        <f t="shared" si="6"/>
        <v>0</v>
      </c>
      <c r="G69" s="2">
        <f t="shared" si="7"/>
        <v>6.4600290681517514E-2</v>
      </c>
      <c r="H69" s="2">
        <f t="shared" si="8"/>
        <v>7.3099158000783877</v>
      </c>
      <c r="I69" s="2">
        <f t="shared" si="9"/>
        <v>0</v>
      </c>
      <c r="J69" s="2">
        <f t="shared" si="14"/>
        <v>5.4384561607043719E-2</v>
      </c>
      <c r="K69" s="2" t="e">
        <f>AF69/SUM(AF40:AF$75)</f>
        <v>#DIV/0!</v>
      </c>
      <c r="M69" t="s">
        <v>34</v>
      </c>
      <c r="N69" t="s">
        <v>25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>
        <v>109695413.278604</v>
      </c>
      <c r="AC69" s="1">
        <v>385827033.04440898</v>
      </c>
      <c r="AD69" s="1">
        <v>856245913.117733</v>
      </c>
      <c r="AE69" s="1">
        <v>911559648</v>
      </c>
      <c r="AF69" s="1"/>
    </row>
    <row r="70" spans="1:32" x14ac:dyDescent="0.3">
      <c r="A70" t="str">
        <f t="shared" si="15"/>
        <v>SPACEX</v>
      </c>
      <c r="B70" t="str">
        <f t="shared" si="16"/>
        <v>SPACE TRANSP &amp; LAUNCH</v>
      </c>
      <c r="C70" s="1">
        <f t="shared" si="3"/>
        <v>1140769269.6077001</v>
      </c>
      <c r="D70" s="1">
        <f t="shared" si="4"/>
        <v>1953663390.1036301</v>
      </c>
      <c r="E70" s="1">
        <f t="shared" si="5"/>
        <v>2099502521.9693</v>
      </c>
      <c r="F70" s="1">
        <f t="shared" si="6"/>
        <v>0</v>
      </c>
      <c r="G70" s="2">
        <f t="shared" si="7"/>
        <v>7.4649058074397479E-2</v>
      </c>
      <c r="H70" s="2">
        <f t="shared" si="8"/>
        <v>0.84042696266818218</v>
      </c>
      <c r="I70" s="2">
        <f t="shared" si="9"/>
        <v>0</v>
      </c>
      <c r="J70" s="2">
        <f t="shared" si="14"/>
        <v>0.12525842329758663</v>
      </c>
      <c r="K70" s="2" t="e">
        <f>AF70/SUM(AF40:AF$75)</f>
        <v>#DIV/0!</v>
      </c>
      <c r="M70" t="s">
        <v>34</v>
      </c>
      <c r="N70" t="s">
        <v>20</v>
      </c>
      <c r="O70" s="1"/>
      <c r="P70" s="1">
        <v>27740.029530870401</v>
      </c>
      <c r="Q70" s="1">
        <v>35048014.554654203</v>
      </c>
      <c r="R70" s="1">
        <v>157000956.58206299</v>
      </c>
      <c r="S70" s="1">
        <v>259254978.32698399</v>
      </c>
      <c r="T70" s="1">
        <v>335878641.54459399</v>
      </c>
      <c r="U70" s="1">
        <v>754512445.50119305</v>
      </c>
      <c r="V70" s="1">
        <v>463532732.09517998</v>
      </c>
      <c r="W70" s="1">
        <v>648895016.45421302</v>
      </c>
      <c r="X70" s="1">
        <v>812508592.90750098</v>
      </c>
      <c r="Y70" s="1">
        <v>761387346.44865</v>
      </c>
      <c r="Z70" s="1">
        <v>938402494.71385098</v>
      </c>
      <c r="AA70" s="1">
        <v>1432904206.1695399</v>
      </c>
      <c r="AB70" s="1">
        <v>1140769269.6077001</v>
      </c>
      <c r="AC70" s="1">
        <v>1949051155.4327199</v>
      </c>
      <c r="AD70" s="1">
        <v>1953663390.1036301</v>
      </c>
      <c r="AE70" s="1">
        <v>2099502521.9693</v>
      </c>
      <c r="AF70" s="1"/>
    </row>
    <row r="71" spans="1:32" x14ac:dyDescent="0.3">
      <c r="A71" t="str">
        <f t="shared" si="15"/>
        <v>UNITED LAUNCH ALLIANCE</v>
      </c>
      <c r="B71" t="str">
        <f t="shared" si="16"/>
        <v>Other Labeled</v>
      </c>
      <c r="C71" s="1">
        <f t="shared" si="3"/>
        <v>0</v>
      </c>
      <c r="D71" s="1">
        <f t="shared" si="4"/>
        <v>13340443.950048899</v>
      </c>
      <c r="E71" s="1">
        <f t="shared" si="5"/>
        <v>16461557.093699999</v>
      </c>
      <c r="F71" s="1">
        <f t="shared" si="6"/>
        <v>0</v>
      </c>
      <c r="G71" s="2">
        <f t="shared" si="7"/>
        <v>0.23395871646682798</v>
      </c>
      <c r="H71" s="2" t="e">
        <f t="shared" si="8"/>
        <v>#DIV/0!</v>
      </c>
      <c r="I71" s="2">
        <f t="shared" si="9"/>
        <v>0</v>
      </c>
      <c r="J71" s="2">
        <f t="shared" si="14"/>
        <v>9.8211298391105966E-4</v>
      </c>
      <c r="K71" s="2" t="e">
        <f>AF71/SUM(AF40:AF$75)</f>
        <v>#DIV/0!</v>
      </c>
      <c r="M71" t="s">
        <v>35</v>
      </c>
      <c r="N71" t="s">
        <v>22</v>
      </c>
      <c r="O71" s="1"/>
      <c r="P71" s="1"/>
      <c r="Q71" s="1">
        <v>1019766766.03681</v>
      </c>
      <c r="R71" s="1">
        <v>109024266.882365</v>
      </c>
      <c r="S71" s="1">
        <v>-989851.26419003995</v>
      </c>
      <c r="T71" s="1">
        <v>-83626.491262342999</v>
      </c>
      <c r="U71" s="1">
        <v>-2061927.2604938501</v>
      </c>
      <c r="V71" s="1">
        <v>-442465.82436638902</v>
      </c>
      <c r="W71" s="1">
        <v>-7634831.3136616601</v>
      </c>
      <c r="X71" s="1">
        <v>-20412348.289389301</v>
      </c>
      <c r="Y71" s="1"/>
      <c r="Z71" s="1"/>
      <c r="AA71" s="1">
        <v>1121342.84110155</v>
      </c>
      <c r="AB71" s="1">
        <v>0</v>
      </c>
      <c r="AC71" s="1">
        <v>4808694.97292512</v>
      </c>
      <c r="AD71" s="1">
        <v>13340443.950048899</v>
      </c>
      <c r="AE71" s="1">
        <v>16461557.093699999</v>
      </c>
      <c r="AF71" s="1"/>
    </row>
    <row r="72" spans="1:32" x14ac:dyDescent="0.3">
      <c r="A72" t="str">
        <f t="shared" si="15"/>
        <v>UNITED LAUNCH ALLIANCE</v>
      </c>
      <c r="B72" t="str">
        <f t="shared" si="16"/>
        <v>R&amp;D- SPACE: AERONAUTICS/SPACE TECHNOLOGY (BASIC RESEARCH)</v>
      </c>
      <c r="C72" s="1">
        <f t="shared" si="3"/>
        <v>0</v>
      </c>
      <c r="D72" s="1">
        <f t="shared" si="4"/>
        <v>0</v>
      </c>
      <c r="E72" s="1">
        <f t="shared" si="5"/>
        <v>0</v>
      </c>
      <c r="F72" s="1">
        <f t="shared" si="6"/>
        <v>0</v>
      </c>
      <c r="G72" s="2" t="e">
        <f t="shared" si="7"/>
        <v>#DIV/0!</v>
      </c>
      <c r="H72" s="2" t="e">
        <f t="shared" si="8"/>
        <v>#DIV/0!</v>
      </c>
      <c r="I72" s="2" t="e">
        <f t="shared" si="9"/>
        <v>#DIV/0!</v>
      </c>
      <c r="J72" s="2">
        <f t="shared" si="14"/>
        <v>0</v>
      </c>
      <c r="K72" s="2" t="e">
        <f>AF72/SUM(AF40:AF$75)</f>
        <v>#DIV/0!</v>
      </c>
      <c r="M72" t="s">
        <v>35</v>
      </c>
      <c r="N72" t="s">
        <v>27</v>
      </c>
      <c r="O72" s="1"/>
      <c r="P72" s="1"/>
      <c r="Q72" s="1"/>
      <c r="R72" s="1"/>
      <c r="S72" s="1">
        <v>833820.298959465</v>
      </c>
      <c r="T72" s="1">
        <v>0</v>
      </c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x14ac:dyDescent="0.3">
      <c r="A73" t="str">
        <f t="shared" si="15"/>
        <v>UNITED LAUNCH ALLIANCE</v>
      </c>
      <c r="B73" t="str">
        <f t="shared" si="16"/>
        <v>SPACE TRANSP &amp; LAUNCH</v>
      </c>
      <c r="C73" s="1">
        <f t="shared" si="3"/>
        <v>1498152111.6665599</v>
      </c>
      <c r="D73" s="1">
        <f t="shared" si="4"/>
        <v>1160725124.5162101</v>
      </c>
      <c r="E73" s="1">
        <f t="shared" si="5"/>
        <v>1041630672.8203</v>
      </c>
      <c r="F73" s="1">
        <f t="shared" si="6"/>
        <v>0</v>
      </c>
      <c r="G73" s="2">
        <f t="shared" si="7"/>
        <v>-0.10260349257585744</v>
      </c>
      <c r="H73" s="2">
        <f t="shared" si="8"/>
        <v>-0.30472302197566625</v>
      </c>
      <c r="I73" s="2">
        <f t="shared" si="9"/>
        <v>0</v>
      </c>
      <c r="J73" s="2">
        <f t="shared" si="14"/>
        <v>6.2144729225423113E-2</v>
      </c>
      <c r="K73" s="2" t="e">
        <f>AF73/SUM(AF40:AF$75)</f>
        <v>#DIV/0!</v>
      </c>
      <c r="M73" t="s">
        <v>35</v>
      </c>
      <c r="N73" t="s">
        <v>20</v>
      </c>
      <c r="O73" s="1"/>
      <c r="P73" s="1">
        <v>148402540.606112</v>
      </c>
      <c r="Q73" s="1">
        <v>378688668.85397297</v>
      </c>
      <c r="R73" s="1">
        <v>399561240.37785202</v>
      </c>
      <c r="S73" s="1">
        <v>459812279.50489098</v>
      </c>
      <c r="T73" s="1">
        <v>412714423.78924</v>
      </c>
      <c r="U73" s="1">
        <v>1725936353.97383</v>
      </c>
      <c r="V73" s="1">
        <v>3533470327.9113598</v>
      </c>
      <c r="W73" s="1">
        <v>2625368976.3819599</v>
      </c>
      <c r="X73" s="1">
        <v>2321601488.37888</v>
      </c>
      <c r="Y73" s="1">
        <v>2746934422.4591298</v>
      </c>
      <c r="Z73" s="1">
        <v>2078942244.45081</v>
      </c>
      <c r="AA73" s="1">
        <v>1914354595.52565</v>
      </c>
      <c r="AB73" s="1">
        <v>1498152111.6665599</v>
      </c>
      <c r="AC73" s="1">
        <v>803564316.59292901</v>
      </c>
      <c r="AD73" s="1">
        <v>1160725124.5162101</v>
      </c>
      <c r="AE73" s="1">
        <v>1041630672.8203</v>
      </c>
      <c r="AF73" s="1"/>
    </row>
    <row r="74" spans="1:32" x14ac:dyDescent="0.3">
      <c r="A74" t="str">
        <f t="shared" si="15"/>
        <v>UNITED LAUNCH ALLIANCE</v>
      </c>
      <c r="B74" t="str">
        <f t="shared" si="16"/>
        <v>SPACE VEHICLES</v>
      </c>
      <c r="C74" s="1">
        <f t="shared" si="3"/>
        <v>0</v>
      </c>
      <c r="D74" s="1">
        <f t="shared" si="4"/>
        <v>-7227.0919713047797</v>
      </c>
      <c r="E74" s="1">
        <f t="shared" si="5"/>
        <v>-424307.875</v>
      </c>
      <c r="F74" s="1">
        <f t="shared" si="6"/>
        <v>0</v>
      </c>
      <c r="G74" s="2">
        <f t="shared" si="7"/>
        <v>57.710734093978246</v>
      </c>
      <c r="H74" s="2" t="e">
        <f t="shared" si="8"/>
        <v>#DIV/0!</v>
      </c>
      <c r="I74" s="2">
        <f t="shared" si="9"/>
        <v>0</v>
      </c>
      <c r="J74" s="2">
        <f t="shared" si="14"/>
        <v>-2.5314632804249917E-5</v>
      </c>
      <c r="K74" s="2" t="e">
        <f>AF74/SUM(AF40:AF$75)</f>
        <v>#DIV/0!</v>
      </c>
      <c r="M74" t="s">
        <v>35</v>
      </c>
      <c r="N74" t="s">
        <v>36</v>
      </c>
      <c r="O74" s="1"/>
      <c r="P74" s="1"/>
      <c r="Q74" s="1">
        <v>722220683.14619899</v>
      </c>
      <c r="R74" s="1">
        <v>1390810519.6252201</v>
      </c>
      <c r="S74" s="1">
        <v>2043761675.5139301</v>
      </c>
      <c r="T74" s="1">
        <v>3182242254.0348401</v>
      </c>
      <c r="U74" s="1">
        <v>268690199.54601198</v>
      </c>
      <c r="V74" s="1">
        <v>112652553.60396001</v>
      </c>
      <c r="W74" s="1">
        <v>3525193.0520909098</v>
      </c>
      <c r="X74" s="1">
        <v>11108559.111091699</v>
      </c>
      <c r="Y74" s="1">
        <v>-1269528.0002438801</v>
      </c>
      <c r="Z74" s="1">
        <v>-3473896.1461399999</v>
      </c>
      <c r="AA74" s="1">
        <v>3970198.09212645</v>
      </c>
      <c r="AB74" s="1">
        <v>0</v>
      </c>
      <c r="AC74" s="1"/>
      <c r="AD74" s="1">
        <v>-7227.0919713047797</v>
      </c>
      <c r="AE74" s="1">
        <v>-424307.875</v>
      </c>
      <c r="AF74" s="1"/>
    </row>
    <row r="75" spans="1:32" x14ac:dyDescent="0.3">
      <c r="A75" t="str">
        <f t="shared" si="15"/>
        <v>Virgin Orbit</v>
      </c>
      <c r="B75" t="str">
        <f t="shared" si="16"/>
        <v>SPACE TRANSP &amp; LAUNCH</v>
      </c>
      <c r="C75" s="1">
        <f t="shared" si="3"/>
        <v>40566544.983080901</v>
      </c>
      <c r="D75" s="1">
        <f t="shared" si="4"/>
        <v>0</v>
      </c>
      <c r="E75" s="1">
        <f t="shared" si="5"/>
        <v>-210426</v>
      </c>
      <c r="F75" s="1">
        <f t="shared" si="6"/>
        <v>0</v>
      </c>
      <c r="G75" s="2" t="e">
        <f t="shared" si="7"/>
        <v>#DIV/0!</v>
      </c>
      <c r="H75" s="2">
        <f t="shared" si="8"/>
        <v>-1.0051871807196733</v>
      </c>
      <c r="I75" s="2">
        <f t="shared" si="9"/>
        <v>0</v>
      </c>
      <c r="J75" s="2">
        <f t="shared" si="14"/>
        <v>-1.2554225920193191E-5</v>
      </c>
      <c r="K75" s="2" t="e">
        <f>AF75/SUM(AF40:AF$75)</f>
        <v>#DIV/0!</v>
      </c>
      <c r="M75" t="s">
        <v>37</v>
      </c>
      <c r="N75" t="s">
        <v>20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>
        <v>40566544.983080901</v>
      </c>
      <c r="AC75" s="1">
        <v>2517250.1133785299</v>
      </c>
      <c r="AD75" s="1">
        <v>0</v>
      </c>
      <c r="AE75" s="1">
        <v>-210426</v>
      </c>
      <c r="AF75" s="1"/>
    </row>
    <row r="76" spans="1:32" x14ac:dyDescent="0.3">
      <c r="A76" t="str">
        <f t="shared" si="15"/>
        <v>Grand Total</v>
      </c>
      <c r="B76" t="str">
        <f t="shared" si="16"/>
        <v/>
      </c>
      <c r="C76" s="1">
        <f t="shared" si="3"/>
        <v>13215073457.81633</v>
      </c>
      <c r="D76" s="1">
        <f t="shared" si="4"/>
        <v>15700870948.269768</v>
      </c>
      <c r="E76" s="1">
        <f t="shared" si="5"/>
        <v>16369758401.928799</v>
      </c>
      <c r="F76" s="1">
        <f t="shared" si="6"/>
        <v>0</v>
      </c>
      <c r="G76" s="2">
        <f t="shared" si="7"/>
        <v>4.260193309421112E-2</v>
      </c>
      <c r="H76" s="2">
        <f t="shared" si="8"/>
        <v>0.23871868394697149</v>
      </c>
      <c r="I76" s="2">
        <f t="shared" si="9"/>
        <v>0</v>
      </c>
      <c r="J76" s="2">
        <f>SUM(J$40:J$75)</f>
        <v>2.0599522273314381</v>
      </c>
      <c r="K76" s="2" t="e">
        <f>SUM(K$40:K$75)</f>
        <v>#DIV/0!</v>
      </c>
      <c r="M76" t="s">
        <v>38</v>
      </c>
      <c r="N76" t="s">
        <v>39</v>
      </c>
      <c r="O76" s="1">
        <f t="shared" ref="O76:AE76" si="17">SUM(O41:O75)</f>
        <v>1271286630.8964257</v>
      </c>
      <c r="P76" s="1">
        <f t="shared" si="17"/>
        <v>3303587031.0705781</v>
      </c>
      <c r="Q76" s="1">
        <f t="shared" si="17"/>
        <v>9063159278.0576229</v>
      </c>
      <c r="R76" s="1">
        <f t="shared" si="17"/>
        <v>8606717077.5770817</v>
      </c>
      <c r="S76" s="1">
        <f t="shared" si="17"/>
        <v>11032869673.42185</v>
      </c>
      <c r="T76" s="1">
        <f t="shared" si="17"/>
        <v>15580155681.704561</v>
      </c>
      <c r="U76" s="1">
        <f t="shared" si="17"/>
        <v>11064587175.395842</v>
      </c>
      <c r="V76" s="1">
        <f t="shared" si="17"/>
        <v>15311369026.059086</v>
      </c>
      <c r="W76" s="1">
        <f t="shared" si="17"/>
        <v>13286837933.927776</v>
      </c>
      <c r="X76" s="1">
        <f t="shared" si="17"/>
        <v>12188662921.816303</v>
      </c>
      <c r="Y76" s="1">
        <f t="shared" si="17"/>
        <v>13389002009.329458</v>
      </c>
      <c r="Z76" s="1">
        <f t="shared" si="17"/>
        <v>11514499312.477554</v>
      </c>
      <c r="AA76" s="1">
        <f t="shared" si="17"/>
        <v>14776752461.519611</v>
      </c>
      <c r="AB76" s="1">
        <f t="shared" si="17"/>
        <v>13215073457.81633</v>
      </c>
      <c r="AC76" s="1">
        <f t="shared" si="17"/>
        <v>13627475028.519634</v>
      </c>
      <c r="AD76" s="1">
        <f t="shared" si="17"/>
        <v>15700870948.269768</v>
      </c>
      <c r="AE76" s="1">
        <f t="shared" si="17"/>
        <v>16369758401.928799</v>
      </c>
      <c r="AF76" s="1"/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54"/>
  <sheetViews>
    <sheetView workbookViewId="0">
      <pane xSplit="2" ySplit="1" topLeftCell="C2" activePane="bottomRight" state="frozen"/>
      <selection pane="topRight"/>
      <selection pane="bottomLeft"/>
      <selection pane="bottomRight" activeCell="G27" sqref="G27"/>
    </sheetView>
  </sheetViews>
  <sheetFormatPr defaultColWidth="11.5546875" defaultRowHeight="14.4" x14ac:dyDescent="0.3"/>
  <sheetData>
    <row r="1" spans="1:32" x14ac:dyDescent="0.3">
      <c r="A1" t="str">
        <f t="shared" ref="A1:A26" si="0">M1</f>
        <v>ParentID</v>
      </c>
      <c r="B1" t="str">
        <f t="shared" ref="B1:B26" si="1">N1</f>
        <v>SpaceArea</v>
      </c>
      <c r="M1" t="s">
        <v>0</v>
      </c>
      <c r="N1" t="s">
        <v>40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12</v>
      </c>
      <c r="Z1" t="s">
        <v>13</v>
      </c>
      <c r="AA1" t="s">
        <v>14</v>
      </c>
      <c r="AB1" t="s">
        <v>15</v>
      </c>
      <c r="AC1" t="s">
        <v>16</v>
      </c>
      <c r="AD1" t="s">
        <v>17</v>
      </c>
      <c r="AE1" t="s">
        <v>18</v>
      </c>
    </row>
    <row r="2" spans="1:32" x14ac:dyDescent="0.3">
      <c r="A2" t="str">
        <f t="shared" si="0"/>
        <v>ABL Space</v>
      </c>
      <c r="B2" t="str">
        <f t="shared" si="1"/>
        <v>Space Transp. and Launch</v>
      </c>
      <c r="M2" t="s">
        <v>19</v>
      </c>
      <c r="N2" t="s">
        <v>41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>
        <v>50000</v>
      </c>
      <c r="AD2" s="1">
        <v>0</v>
      </c>
      <c r="AE2" s="1">
        <v>1005000</v>
      </c>
      <c r="AF2" s="1"/>
    </row>
    <row r="3" spans="1:32" x14ac:dyDescent="0.3">
      <c r="A3" t="str">
        <f t="shared" si="0"/>
        <v>BLUE ORIGIN</v>
      </c>
      <c r="B3" t="str">
        <f t="shared" si="1"/>
        <v>R&amp;D (Space Flight)</v>
      </c>
      <c r="M3" t="s">
        <v>21</v>
      </c>
      <c r="N3" t="s">
        <v>42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>
        <v>1322259</v>
      </c>
      <c r="AB3" s="1">
        <v>229667445</v>
      </c>
      <c r="AC3" s="1">
        <v>274331818</v>
      </c>
      <c r="AD3" s="1">
        <v>10735715</v>
      </c>
      <c r="AE3" s="1">
        <v>425009984</v>
      </c>
      <c r="AF3" s="1"/>
    </row>
    <row r="4" spans="1:32" x14ac:dyDescent="0.3">
      <c r="A4" t="str">
        <f t="shared" si="0"/>
        <v>BLUE ORIGIN</v>
      </c>
      <c r="B4" t="str">
        <f t="shared" si="1"/>
        <v>Space Transp. and Launch</v>
      </c>
      <c r="M4" t="s">
        <v>21</v>
      </c>
      <c r="N4" t="s">
        <v>41</v>
      </c>
      <c r="O4" s="1"/>
      <c r="P4" s="1"/>
      <c r="Q4" s="1"/>
      <c r="R4" s="1"/>
      <c r="S4" s="1"/>
      <c r="T4" s="1"/>
      <c r="U4" s="1"/>
      <c r="V4" s="1"/>
      <c r="W4" s="1"/>
      <c r="X4" s="1">
        <v>781920</v>
      </c>
      <c r="Y4" s="1">
        <v>664628.46100000001</v>
      </c>
      <c r="Z4" s="1">
        <v>352325.96490000002</v>
      </c>
      <c r="AA4" s="1">
        <v>1239860.9752</v>
      </c>
      <c r="AB4" s="1">
        <v>1272636.1484000001</v>
      </c>
      <c r="AC4" s="1">
        <v>4600001.5996000003</v>
      </c>
      <c r="AD4" s="1">
        <v>4387858</v>
      </c>
      <c r="AE4" s="1">
        <v>15834404</v>
      </c>
      <c r="AF4" s="1"/>
    </row>
    <row r="5" spans="1:32" x14ac:dyDescent="0.3">
      <c r="A5" t="str">
        <f t="shared" si="0"/>
        <v>BOEING</v>
      </c>
      <c r="B5" t="str">
        <f t="shared" si="1"/>
        <v>Other Products</v>
      </c>
      <c r="M5" t="s">
        <v>26</v>
      </c>
      <c r="N5" t="s">
        <v>43</v>
      </c>
      <c r="O5" s="1"/>
      <c r="P5" s="1"/>
      <c r="Q5" s="1"/>
      <c r="R5" s="1"/>
      <c r="S5" s="1">
        <v>254000</v>
      </c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x14ac:dyDescent="0.3">
      <c r="A6" t="str">
        <f t="shared" si="0"/>
        <v>BOEING</v>
      </c>
      <c r="B6" t="str">
        <f t="shared" si="1"/>
        <v>R&amp;D (Defense)</v>
      </c>
      <c r="M6" t="s">
        <v>26</v>
      </c>
      <c r="N6" t="s">
        <v>44</v>
      </c>
      <c r="O6" s="1">
        <v>1581500</v>
      </c>
      <c r="P6" s="1"/>
      <c r="Q6" s="1"/>
      <c r="R6" s="1"/>
      <c r="S6" s="1">
        <v>528731</v>
      </c>
      <c r="T6" s="1"/>
      <c r="U6" s="1"/>
      <c r="V6" s="1"/>
      <c r="W6" s="1"/>
      <c r="X6" s="1"/>
      <c r="Y6" s="1"/>
      <c r="Z6" s="1">
        <v>0</v>
      </c>
      <c r="AA6" s="1"/>
      <c r="AB6" s="1"/>
      <c r="AC6" s="1"/>
      <c r="AD6" s="1"/>
      <c r="AE6" s="1"/>
      <c r="AF6" s="1"/>
    </row>
    <row r="7" spans="1:32" x14ac:dyDescent="0.3">
      <c r="A7" t="str">
        <f t="shared" si="0"/>
        <v>BOEING</v>
      </c>
      <c r="B7" t="str">
        <f t="shared" si="1"/>
        <v>R&amp;D (Space Flight)</v>
      </c>
      <c r="M7" t="s">
        <v>26</v>
      </c>
      <c r="N7" t="s">
        <v>42</v>
      </c>
      <c r="O7" s="1">
        <v>65613136.210000001</v>
      </c>
      <c r="P7" s="1">
        <v>112906964.6719</v>
      </c>
      <c r="Q7" s="1">
        <v>89692621.469999999</v>
      </c>
      <c r="R7" s="1">
        <v>253915041.53909999</v>
      </c>
      <c r="S7" s="1">
        <v>274252189.69489998</v>
      </c>
      <c r="T7" s="1">
        <v>572159153.80009997</v>
      </c>
      <c r="U7" s="1">
        <v>633656668.13</v>
      </c>
      <c r="V7" s="1">
        <v>674866931.08010006</v>
      </c>
      <c r="W7" s="1">
        <v>683099319.97819996</v>
      </c>
      <c r="X7" s="1">
        <v>836309292.25590003</v>
      </c>
      <c r="Y7" s="1">
        <v>815172062.69879997</v>
      </c>
      <c r="Z7" s="1">
        <v>903501355.59979999</v>
      </c>
      <c r="AA7" s="1">
        <v>815014039.51989996</v>
      </c>
      <c r="AB7" s="1">
        <v>926945681.801</v>
      </c>
      <c r="AC7" s="1">
        <v>1066068565.7316</v>
      </c>
      <c r="AD7" s="1">
        <v>1248767866.4349999</v>
      </c>
      <c r="AE7" s="1">
        <v>1049823879.6201</v>
      </c>
      <c r="AF7" s="1"/>
    </row>
    <row r="8" spans="1:32" x14ac:dyDescent="0.3">
      <c r="A8" t="str">
        <f t="shared" si="0"/>
        <v>BOEING</v>
      </c>
      <c r="B8" t="str">
        <f t="shared" si="1"/>
        <v>Space Transp. and Launch</v>
      </c>
      <c r="M8" t="s">
        <v>26</v>
      </c>
      <c r="N8" t="s">
        <v>41</v>
      </c>
      <c r="O8" s="1"/>
      <c r="P8" s="1"/>
      <c r="Q8" s="1"/>
      <c r="R8" s="1"/>
      <c r="S8" s="1"/>
      <c r="T8" s="1"/>
      <c r="U8" s="1"/>
      <c r="V8" s="1">
        <v>899757</v>
      </c>
      <c r="W8" s="1">
        <v>49070000</v>
      </c>
      <c r="X8" s="1">
        <v>77160000</v>
      </c>
      <c r="Y8" s="1">
        <v>154220000</v>
      </c>
      <c r="Z8" s="1">
        <v>263041664</v>
      </c>
      <c r="AA8" s="1">
        <v>210895733</v>
      </c>
      <c r="AB8" s="1">
        <v>21693423</v>
      </c>
      <c r="AC8" s="1">
        <v>7975593</v>
      </c>
      <c r="AD8" s="1">
        <v>83335</v>
      </c>
      <c r="AE8" s="1">
        <v>4000000</v>
      </c>
      <c r="AF8" s="1"/>
    </row>
    <row r="9" spans="1:32" x14ac:dyDescent="0.3">
      <c r="A9" t="str">
        <f t="shared" si="0"/>
        <v>BOEING</v>
      </c>
      <c r="B9" t="str">
        <f t="shared" si="1"/>
        <v>Space Vehicle Launchers</v>
      </c>
      <c r="M9" t="s">
        <v>26</v>
      </c>
      <c r="N9" t="s">
        <v>45</v>
      </c>
      <c r="O9" s="1">
        <v>724548</v>
      </c>
      <c r="P9" s="1">
        <v>305760025</v>
      </c>
      <c r="Q9" s="1">
        <v>24239975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x14ac:dyDescent="0.3">
      <c r="A10" t="str">
        <f t="shared" si="0"/>
        <v>BOEING</v>
      </c>
      <c r="B10" t="str">
        <f t="shared" si="1"/>
        <v>Space Vehicle Services</v>
      </c>
      <c r="M10" t="s">
        <v>26</v>
      </c>
      <c r="N10" t="s">
        <v>46</v>
      </c>
      <c r="O10" s="1">
        <v>74480409.040000007</v>
      </c>
      <c r="P10" s="1">
        <v>446074358.55000001</v>
      </c>
      <c r="Q10" s="1">
        <v>-266847.84999999998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x14ac:dyDescent="0.3">
      <c r="A11" t="str">
        <f t="shared" si="0"/>
        <v>Firefly Aerospace</v>
      </c>
      <c r="B11" t="str">
        <f t="shared" si="1"/>
        <v>R&amp;D (Space Flight)</v>
      </c>
      <c r="M11" t="s">
        <v>29</v>
      </c>
      <c r="N11" t="s">
        <v>42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>
        <v>25000</v>
      </c>
      <c r="AB11" s="1"/>
      <c r="AC11" s="1">
        <v>49899250.5</v>
      </c>
      <c r="AD11" s="1">
        <v>37869252</v>
      </c>
      <c r="AE11" s="1">
        <v>94871677</v>
      </c>
      <c r="AF11" s="1"/>
    </row>
    <row r="12" spans="1:32" x14ac:dyDescent="0.3">
      <c r="A12" t="str">
        <f t="shared" si="0"/>
        <v>NORTHROP GRUMMAN</v>
      </c>
      <c r="B12" t="str">
        <f t="shared" si="1"/>
        <v>Other Products</v>
      </c>
      <c r="M12" t="s">
        <v>30</v>
      </c>
      <c r="N12" t="s">
        <v>43</v>
      </c>
      <c r="O12" s="1"/>
      <c r="P12" s="1"/>
      <c r="Q12" s="1"/>
      <c r="R12" s="1"/>
      <c r="S12" s="1">
        <v>112150</v>
      </c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x14ac:dyDescent="0.3">
      <c r="A13" t="str">
        <f t="shared" si="0"/>
        <v>NORTHROP GRUMMAN</v>
      </c>
      <c r="B13" t="str">
        <f t="shared" si="1"/>
        <v>R&amp;D (Space Flight)</v>
      </c>
      <c r="M13" t="s">
        <v>30</v>
      </c>
      <c r="N13" t="s">
        <v>42</v>
      </c>
      <c r="O13" s="1">
        <v>227583859.88</v>
      </c>
      <c r="P13" s="1">
        <v>298184254.69999999</v>
      </c>
      <c r="Q13" s="1">
        <v>307561285.26999998</v>
      </c>
      <c r="R13" s="1">
        <v>256561259</v>
      </c>
      <c r="S13" s="1">
        <v>269417903.31010002</v>
      </c>
      <c r="T13" s="1">
        <v>279280331.5625</v>
      </c>
      <c r="U13" s="1">
        <v>339180918.24000001</v>
      </c>
      <c r="V13" s="1">
        <v>371591852.20999998</v>
      </c>
      <c r="W13" s="1">
        <v>328751427.3502</v>
      </c>
      <c r="X13" s="1">
        <v>316833641.71579999</v>
      </c>
      <c r="Y13" s="1">
        <v>307253224.32810003</v>
      </c>
      <c r="Z13" s="1">
        <v>250950653.59</v>
      </c>
      <c r="AA13" s="1">
        <v>473860552.72979999</v>
      </c>
      <c r="AB13" s="1">
        <v>544225703.68929994</v>
      </c>
      <c r="AC13" s="1">
        <v>466678984.50980002</v>
      </c>
      <c r="AD13" s="1">
        <v>329818741.31940001</v>
      </c>
      <c r="AE13" s="1">
        <v>412553271.9619</v>
      </c>
      <c r="AF13" s="1"/>
    </row>
    <row r="14" spans="1:32" x14ac:dyDescent="0.3">
      <c r="A14" t="str">
        <f t="shared" si="0"/>
        <v>NORTHROP GRUMMAN</v>
      </c>
      <c r="B14" t="str">
        <f t="shared" si="1"/>
        <v>Space Transp. and Launch</v>
      </c>
      <c r="M14" t="s">
        <v>30</v>
      </c>
      <c r="N14" t="s">
        <v>41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>
        <v>497998484.5</v>
      </c>
      <c r="AB14" s="1">
        <v>491819110.75999999</v>
      </c>
      <c r="AC14" s="1">
        <v>412754947.63999999</v>
      </c>
      <c r="AD14" s="1">
        <v>489618246.73000002</v>
      </c>
      <c r="AE14" s="1">
        <v>496133620</v>
      </c>
      <c r="AF14" s="1"/>
    </row>
    <row r="15" spans="1:32" x14ac:dyDescent="0.3">
      <c r="A15" t="str">
        <f t="shared" si="0"/>
        <v>RUSSIA SPACE AGENCY</v>
      </c>
      <c r="B15" t="str">
        <f t="shared" si="1"/>
        <v>R&amp;D (All Other)</v>
      </c>
      <c r="M15" t="s">
        <v>31</v>
      </c>
      <c r="N15" t="s">
        <v>47</v>
      </c>
      <c r="O15" s="1"/>
      <c r="P15" s="1"/>
      <c r="Q15" s="1"/>
      <c r="R15" s="1">
        <v>341238820</v>
      </c>
      <c r="S15" s="1">
        <v>414009402.3398</v>
      </c>
      <c r="T15" s="1">
        <v>586488883.38090003</v>
      </c>
      <c r="U15" s="1">
        <v>285001263</v>
      </c>
      <c r="V15" s="1">
        <v>312278472.29000002</v>
      </c>
      <c r="W15" s="1">
        <v>459872927.36330003</v>
      </c>
      <c r="X15" s="1">
        <v>235823637.52149999</v>
      </c>
      <c r="Y15" s="1">
        <v>254927244.28130001</v>
      </c>
      <c r="Z15" s="1"/>
      <c r="AA15" s="1"/>
      <c r="AB15" s="1"/>
      <c r="AC15" s="1"/>
      <c r="AD15" s="1"/>
      <c r="AE15" s="1"/>
      <c r="AF15" s="1"/>
    </row>
    <row r="16" spans="1:32" x14ac:dyDescent="0.3">
      <c r="A16" t="str">
        <f t="shared" si="0"/>
        <v>RUSSIA SPACE AGENCY</v>
      </c>
      <c r="B16" t="str">
        <f t="shared" si="1"/>
        <v>Space Vehicle Services</v>
      </c>
      <c r="M16" t="s">
        <v>31</v>
      </c>
      <c r="N16" t="s">
        <v>46</v>
      </c>
      <c r="O16" s="1">
        <v>100040612</v>
      </c>
      <c r="P16" s="1">
        <v>199782273</v>
      </c>
      <c r="Q16" s="1">
        <v>387192261</v>
      </c>
      <c r="R16" s="1"/>
      <c r="S16" s="1"/>
      <c r="T16" s="1"/>
      <c r="U16" s="1"/>
      <c r="V16" s="1"/>
      <c r="W16" s="1"/>
      <c r="X16" s="1"/>
      <c r="Y16" s="1"/>
      <c r="Z16" s="1">
        <v>127459133.88</v>
      </c>
      <c r="AA16" s="1">
        <v>184529617.63999999</v>
      </c>
      <c r="AB16" s="1">
        <v>136408443.41</v>
      </c>
      <c r="AC16" s="1">
        <v>3413944.54</v>
      </c>
      <c r="AD16" s="1">
        <v>2504481</v>
      </c>
      <c r="AE16" s="1">
        <v>6014852</v>
      </c>
      <c r="AF16" s="1"/>
    </row>
    <row r="17" spans="1:32" x14ac:dyDescent="0.3">
      <c r="A17" t="str">
        <f t="shared" si="0"/>
        <v>Rocket Lab</v>
      </c>
      <c r="B17" t="str">
        <f t="shared" si="1"/>
        <v>Space Transp. and Launch</v>
      </c>
      <c r="M17" t="s">
        <v>33</v>
      </c>
      <c r="N17" t="s">
        <v>41</v>
      </c>
      <c r="O17" s="1"/>
      <c r="P17" s="1"/>
      <c r="Q17" s="1"/>
      <c r="R17" s="1"/>
      <c r="S17" s="1"/>
      <c r="T17" s="1"/>
      <c r="U17" s="1"/>
      <c r="V17" s="1"/>
      <c r="W17" s="1">
        <v>3025000</v>
      </c>
      <c r="X17" s="1">
        <v>3925000</v>
      </c>
      <c r="Y17" s="1">
        <v>0</v>
      </c>
      <c r="Z17" s="1">
        <v>6530871</v>
      </c>
      <c r="AA17" s="1">
        <v>0</v>
      </c>
      <c r="AB17" s="1">
        <v>9819139</v>
      </c>
      <c r="AC17" s="1">
        <v>456010</v>
      </c>
      <c r="AD17" s="1">
        <v>0</v>
      </c>
      <c r="AE17" s="1">
        <v>14099000</v>
      </c>
      <c r="AF17" s="1"/>
    </row>
    <row r="18" spans="1:32" x14ac:dyDescent="0.3">
      <c r="A18" t="str">
        <f t="shared" si="0"/>
        <v>SPACEX</v>
      </c>
      <c r="B18" t="str">
        <f t="shared" si="1"/>
        <v>R&amp;D (Space Flight)</v>
      </c>
      <c r="M18" t="s">
        <v>34</v>
      </c>
      <c r="N18" t="s">
        <v>42</v>
      </c>
      <c r="O18" s="1"/>
      <c r="P18" s="1"/>
      <c r="Q18" s="1">
        <v>129905.65</v>
      </c>
      <c r="R18" s="1">
        <v>0</v>
      </c>
      <c r="S18" s="1">
        <v>294921</v>
      </c>
      <c r="T18" s="1">
        <v>0</v>
      </c>
      <c r="U18" s="1">
        <v>8100000</v>
      </c>
      <c r="V18" s="1">
        <v>1469525</v>
      </c>
      <c r="W18" s="1"/>
      <c r="X18" s="1"/>
      <c r="Y18" s="1"/>
      <c r="Z18" s="1"/>
      <c r="AA18" s="1">
        <v>498535.7</v>
      </c>
      <c r="AB18" s="1">
        <v>96828183</v>
      </c>
      <c r="AC18" s="1">
        <v>397767413.24000001</v>
      </c>
      <c r="AD18" s="1">
        <v>867828515.61000001</v>
      </c>
      <c r="AE18" s="1">
        <v>978161481.12</v>
      </c>
      <c r="AF18" s="1"/>
    </row>
    <row r="19" spans="1:32" x14ac:dyDescent="0.3">
      <c r="A19" t="str">
        <f t="shared" si="0"/>
        <v>SPACEX</v>
      </c>
      <c r="B19" t="str">
        <f t="shared" si="1"/>
        <v>Space Transp. and Launch</v>
      </c>
      <c r="M19" t="s">
        <v>34</v>
      </c>
      <c r="N19" t="s">
        <v>41</v>
      </c>
      <c r="O19" s="1"/>
      <c r="P19" s="1">
        <v>20000</v>
      </c>
      <c r="Q19" s="1">
        <v>25527312</v>
      </c>
      <c r="R19" s="1">
        <v>115342392</v>
      </c>
      <c r="S19" s="1">
        <v>194287256.50999999</v>
      </c>
      <c r="T19" s="1">
        <v>256277026.80000001</v>
      </c>
      <c r="U19" s="1">
        <v>586142502.10000002</v>
      </c>
      <c r="V19" s="1">
        <v>366664377.89999998</v>
      </c>
      <c r="W19" s="1">
        <v>518605700.06</v>
      </c>
      <c r="X19" s="1">
        <v>654559637.85000002</v>
      </c>
      <c r="Y19" s="1">
        <v>623730110.84000003</v>
      </c>
      <c r="Z19" s="1">
        <v>785807348.59000003</v>
      </c>
      <c r="AA19" s="1">
        <v>1222082877.3900001</v>
      </c>
      <c r="AB19" s="1">
        <v>985638853.79999995</v>
      </c>
      <c r="AC19" s="1">
        <v>1741963472.2537999</v>
      </c>
      <c r="AD19" s="1">
        <v>1868199619.2674999</v>
      </c>
      <c r="AE19" s="1">
        <v>2099502521.9693</v>
      </c>
      <c r="AF19" s="1"/>
    </row>
    <row r="20" spans="1:32" x14ac:dyDescent="0.3">
      <c r="A20" t="str">
        <f t="shared" si="0"/>
        <v>UNITED LAUNCH ALLIANCE</v>
      </c>
      <c r="B20" t="str">
        <f t="shared" si="1"/>
        <v>R&amp;D (Space Flight)</v>
      </c>
      <c r="M20" t="s">
        <v>35</v>
      </c>
      <c r="N20" t="s">
        <v>42</v>
      </c>
      <c r="O20" s="1"/>
      <c r="P20" s="1"/>
      <c r="Q20" s="1">
        <v>65249720</v>
      </c>
      <c r="R20" s="1">
        <v>932014.1875</v>
      </c>
      <c r="S20" s="1">
        <v>821470</v>
      </c>
      <c r="T20" s="1">
        <v>0</v>
      </c>
      <c r="U20" s="1"/>
      <c r="V20" s="1"/>
      <c r="W20" s="1">
        <v>120000</v>
      </c>
      <c r="X20" s="1"/>
      <c r="Y20" s="1"/>
      <c r="Z20" s="1"/>
      <c r="AA20" s="1"/>
      <c r="AB20" s="1"/>
      <c r="AC20" s="1">
        <v>4313491</v>
      </c>
      <c r="AD20" s="1">
        <v>12756861</v>
      </c>
      <c r="AE20" s="1">
        <v>16626322</v>
      </c>
      <c r="AF20" s="1"/>
    </row>
    <row r="21" spans="1:32" x14ac:dyDescent="0.3">
      <c r="A21" t="str">
        <f t="shared" si="0"/>
        <v>UNITED LAUNCH ALLIANCE</v>
      </c>
      <c r="B21" t="str">
        <f t="shared" si="1"/>
        <v>Space Transp. and Launch</v>
      </c>
      <c r="M21" t="s">
        <v>35</v>
      </c>
      <c r="N21" t="s">
        <v>41</v>
      </c>
      <c r="O21" s="1"/>
      <c r="P21" s="1">
        <v>106995229</v>
      </c>
      <c r="Q21" s="1">
        <v>275818870.87</v>
      </c>
      <c r="R21" s="1">
        <v>293541837.0625</v>
      </c>
      <c r="S21" s="1">
        <v>344586117</v>
      </c>
      <c r="T21" s="1">
        <v>314903100</v>
      </c>
      <c r="U21" s="1">
        <v>1340792533</v>
      </c>
      <c r="V21" s="1">
        <v>2795051157.9960999</v>
      </c>
      <c r="W21" s="1">
        <v>2098230501.6800001</v>
      </c>
      <c r="X21" s="1">
        <v>1870289917.8302</v>
      </c>
      <c r="Y21" s="1">
        <v>2250294439.1999998</v>
      </c>
      <c r="Z21" s="1">
        <v>1740882086.51</v>
      </c>
      <c r="AA21" s="1">
        <v>1632698098.29</v>
      </c>
      <c r="AB21" s="1">
        <v>1294422079.47</v>
      </c>
      <c r="AC21" s="1">
        <v>718185196.52999997</v>
      </c>
      <c r="AD21" s="1">
        <v>1109948748.9400001</v>
      </c>
      <c r="AE21" s="1">
        <v>1041630672.8203</v>
      </c>
      <c r="AF21" s="1"/>
    </row>
    <row r="22" spans="1:32" x14ac:dyDescent="0.3">
      <c r="A22" t="str">
        <f t="shared" si="0"/>
        <v>UNITED LAUNCH ALLIANCE</v>
      </c>
      <c r="B22" t="str">
        <f t="shared" si="1"/>
        <v>Space Vehicle Launchers</v>
      </c>
      <c r="M22" t="s">
        <v>35</v>
      </c>
      <c r="N22" t="s">
        <v>45</v>
      </c>
      <c r="O22" s="1"/>
      <c r="P22" s="1"/>
      <c r="Q22" s="1">
        <v>216520628</v>
      </c>
      <c r="R22" s="1">
        <v>117056900</v>
      </c>
      <c r="S22" s="1">
        <v>630976</v>
      </c>
      <c r="T22" s="1">
        <v>0</v>
      </c>
      <c r="U22" s="1"/>
      <c r="V22" s="1"/>
      <c r="W22" s="1"/>
      <c r="X22" s="1">
        <v>-16444256</v>
      </c>
      <c r="Y22" s="1"/>
      <c r="Z22" s="1"/>
      <c r="AA22" s="1"/>
      <c r="AB22" s="1"/>
      <c r="AC22" s="1">
        <v>-15722.33</v>
      </c>
      <c r="AD22" s="1"/>
      <c r="AE22" s="1"/>
      <c r="AF22" s="1"/>
    </row>
    <row r="23" spans="1:32" x14ac:dyDescent="0.3">
      <c r="A23" t="str">
        <f t="shared" si="0"/>
        <v>UNITED LAUNCH ALLIANCE</v>
      </c>
      <c r="B23" t="str">
        <f t="shared" si="1"/>
        <v>Space Vehicle Services</v>
      </c>
      <c r="M23" t="s">
        <v>35</v>
      </c>
      <c r="N23" t="s">
        <v>46</v>
      </c>
      <c r="O23" s="1"/>
      <c r="P23" s="1"/>
      <c r="Q23" s="1">
        <v>460979412.13999999</v>
      </c>
      <c r="R23" s="1">
        <v>-37893098.200000003</v>
      </c>
      <c r="S23" s="1">
        <v>-1569376.5537</v>
      </c>
      <c r="T23" s="1">
        <v>-63807.417000000001</v>
      </c>
      <c r="U23" s="1">
        <v>-1601806.85</v>
      </c>
      <c r="V23" s="1">
        <v>-350000</v>
      </c>
      <c r="W23" s="1">
        <v>-6221860.7599999998</v>
      </c>
      <c r="X23" s="1"/>
      <c r="Y23" s="1"/>
      <c r="Z23" s="1"/>
      <c r="AA23" s="1">
        <v>956361.13</v>
      </c>
      <c r="AB23" s="1">
        <v>0</v>
      </c>
      <c r="AC23" s="1"/>
      <c r="AD23" s="1"/>
      <c r="AE23" s="1">
        <v>-164764.9063</v>
      </c>
      <c r="AF23" s="1"/>
    </row>
    <row r="24" spans="1:32" x14ac:dyDescent="0.3">
      <c r="A24" t="str">
        <f t="shared" si="0"/>
        <v>UNITED LAUNCH ALLIANCE</v>
      </c>
      <c r="B24" t="str">
        <f t="shared" si="1"/>
        <v>Space Vehicles and Componnents</v>
      </c>
      <c r="M24" t="s">
        <v>35</v>
      </c>
      <c r="N24" t="s">
        <v>48</v>
      </c>
      <c r="O24" s="1"/>
      <c r="P24" s="1"/>
      <c r="Q24" s="1">
        <v>526031301.50999999</v>
      </c>
      <c r="R24" s="1">
        <v>1021773469.6953</v>
      </c>
      <c r="S24" s="1">
        <v>1531607421.6136</v>
      </c>
      <c r="T24" s="1">
        <v>2428066219.6054001</v>
      </c>
      <c r="U24" s="1">
        <v>208731806.59999999</v>
      </c>
      <c r="V24" s="1">
        <v>89110597</v>
      </c>
      <c r="W24" s="1">
        <v>2817382.11</v>
      </c>
      <c r="X24" s="1">
        <v>8949092.3446999993</v>
      </c>
      <c r="Y24" s="1">
        <v>-1040000</v>
      </c>
      <c r="Z24" s="1">
        <v>-2909000.28</v>
      </c>
      <c r="AA24" s="1">
        <v>3386068.02</v>
      </c>
      <c r="AB24" s="1">
        <v>0</v>
      </c>
      <c r="AC24" s="1"/>
      <c r="AD24" s="1">
        <v>-6910.94</v>
      </c>
      <c r="AE24" s="1">
        <v>-424307.875</v>
      </c>
      <c r="AF24" s="1"/>
    </row>
    <row r="25" spans="1:32" x14ac:dyDescent="0.3">
      <c r="A25" t="str">
        <f t="shared" si="0"/>
        <v>Virgin Orbit</v>
      </c>
      <c r="B25" t="str">
        <f t="shared" si="1"/>
        <v>Space Transp. and Launch</v>
      </c>
      <c r="M25" t="s">
        <v>37</v>
      </c>
      <c r="N25" t="s">
        <v>41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>
        <v>35050000</v>
      </c>
      <c r="AC25" s="1">
        <v>2249791</v>
      </c>
      <c r="AD25" s="1">
        <v>0</v>
      </c>
      <c r="AE25" s="1">
        <v>-210426</v>
      </c>
      <c r="AF25" s="1"/>
    </row>
    <row r="26" spans="1:32" x14ac:dyDescent="0.3">
      <c r="A26" t="str">
        <f t="shared" si="0"/>
        <v>Grand Total</v>
      </c>
      <c r="B26" t="str">
        <f t="shared" si="1"/>
        <v/>
      </c>
      <c r="M26" t="s">
        <v>38</v>
      </c>
      <c r="N26" t="s">
        <v>39</v>
      </c>
      <c r="O26" s="1">
        <f t="shared" ref="O26:AE26" si="2">SUM(O2:O25)</f>
        <v>470024065.13</v>
      </c>
      <c r="P26" s="1">
        <f t="shared" si="2"/>
        <v>1469723104.9219</v>
      </c>
      <c r="Q26" s="1">
        <f t="shared" si="2"/>
        <v>2378676445.0599995</v>
      </c>
      <c r="R26" s="1">
        <f t="shared" si="2"/>
        <v>2362468635.2844</v>
      </c>
      <c r="S26" s="1">
        <f t="shared" si="2"/>
        <v>3029233161.9147</v>
      </c>
      <c r="T26" s="1">
        <f t="shared" si="2"/>
        <v>4437110907.7319002</v>
      </c>
      <c r="U26" s="1">
        <f t="shared" si="2"/>
        <v>3400003884.2199998</v>
      </c>
      <c r="V26" s="1">
        <f t="shared" si="2"/>
        <v>4611582670.4762001</v>
      </c>
      <c r="W26" s="1">
        <f t="shared" si="2"/>
        <v>4137370397.7816997</v>
      </c>
      <c r="X26" s="1">
        <f t="shared" si="2"/>
        <v>3988187883.5180998</v>
      </c>
      <c r="Y26" s="1">
        <f t="shared" si="2"/>
        <v>4405221709.8092003</v>
      </c>
      <c r="Z26" s="1">
        <f t="shared" si="2"/>
        <v>4075616438.8546996</v>
      </c>
      <c r="AA26" s="1">
        <f t="shared" si="2"/>
        <v>5044507487.8949003</v>
      </c>
      <c r="AB26" s="1">
        <f t="shared" si="2"/>
        <v>4773790699.0787001</v>
      </c>
      <c r="AC26" s="1">
        <f t="shared" si="2"/>
        <v>5150692757.2147989</v>
      </c>
      <c r="AD26" s="1">
        <f t="shared" si="2"/>
        <v>5982512329.3619013</v>
      </c>
      <c r="AE26" s="1">
        <f t="shared" si="2"/>
        <v>6654467187.7103004</v>
      </c>
      <c r="AF26" s="1"/>
    </row>
    <row r="29" spans="1:32" x14ac:dyDescent="0.3">
      <c r="A29" t="str">
        <f t="shared" ref="A29:A54" si="3">M29</f>
        <v>ParentID</v>
      </c>
      <c r="B29" t="str">
        <f t="shared" ref="B29:B54" si="4">N29</f>
        <v>SpaceArea</v>
      </c>
      <c r="C29" t="str">
        <f t="shared" ref="C29:C54" si="5">AB29</f>
        <v>2020</v>
      </c>
      <c r="D29" t="str">
        <f t="shared" ref="D29:D54" si="6">AD29</f>
        <v>2022</v>
      </c>
      <c r="E29" t="str">
        <f t="shared" ref="E29:E54" si="7">AE29</f>
        <v>2023</v>
      </c>
      <c r="F29">
        <f t="shared" ref="F29:F54" si="8">AF29</f>
        <v>0</v>
      </c>
      <c r="G29" t="str">
        <f>AD29&amp;"-"&amp;AE29</f>
        <v>2022-2023</v>
      </c>
      <c r="H29" t="str">
        <f>AB29&amp;"-"&amp;AE29</f>
        <v>2020-2023</v>
      </c>
      <c r="I29" t="str">
        <f>AF29&amp;"/"&amp;AE29</f>
        <v>/2023</v>
      </c>
      <c r="J29" t="str">
        <f>"Share "&amp;AE29</f>
        <v>Share 2023</v>
      </c>
      <c r="K29" t="str">
        <f>"Share "&amp;AF29</f>
        <v xml:space="preserve">Share </v>
      </c>
      <c r="M29" t="s">
        <v>0</v>
      </c>
      <c r="N29" t="s">
        <v>40</v>
      </c>
      <c r="O29" t="s">
        <v>2</v>
      </c>
      <c r="P29" t="s">
        <v>3</v>
      </c>
      <c r="Q29" t="s">
        <v>4</v>
      </c>
      <c r="R29" t="s">
        <v>5</v>
      </c>
      <c r="S29" t="s">
        <v>6</v>
      </c>
      <c r="T29" t="s">
        <v>7</v>
      </c>
      <c r="U29" t="s">
        <v>8</v>
      </c>
      <c r="V29" t="s">
        <v>9</v>
      </c>
      <c r="W29" t="s">
        <v>10</v>
      </c>
      <c r="X29" t="s">
        <v>11</v>
      </c>
      <c r="Y29" t="s">
        <v>12</v>
      </c>
      <c r="Z29" t="s">
        <v>13</v>
      </c>
      <c r="AA29" t="s">
        <v>14</v>
      </c>
      <c r="AB29" t="s">
        <v>15</v>
      </c>
      <c r="AC29" t="s">
        <v>16</v>
      </c>
      <c r="AD29" t="s">
        <v>17</v>
      </c>
      <c r="AE29" t="s">
        <v>18</v>
      </c>
    </row>
    <row r="30" spans="1:32" x14ac:dyDescent="0.3">
      <c r="A30" t="str">
        <f t="shared" si="3"/>
        <v>ABL Space</v>
      </c>
      <c r="B30" t="str">
        <f t="shared" si="4"/>
        <v>Space Transp. and Launch</v>
      </c>
      <c r="C30" s="1">
        <f t="shared" si="5"/>
        <v>0</v>
      </c>
      <c r="D30" s="1">
        <f t="shared" si="6"/>
        <v>0</v>
      </c>
      <c r="E30" s="1">
        <f t="shared" si="7"/>
        <v>1005000</v>
      </c>
      <c r="F30" s="1">
        <f t="shared" si="8"/>
        <v>0</v>
      </c>
      <c r="G30" s="2" t="e">
        <f t="shared" ref="G30:G54" si="9">AE30/AD30-1</f>
        <v>#DIV/0!</v>
      </c>
      <c r="H30" s="2" t="e">
        <f t="shared" ref="H30:H54" si="10">AE30/AB30-1</f>
        <v>#DIV/0!</v>
      </c>
      <c r="I30" s="2">
        <f t="shared" ref="I30:I54" si="11">AF30/AE30</f>
        <v>0</v>
      </c>
      <c r="J30" s="2">
        <f t="shared" ref="J30:J53" si="12">AE30/SUM(AE$29:AE$53)</f>
        <v>1.510263664468988E-4</v>
      </c>
      <c r="K30" s="2" t="e">
        <f>AF30/SUM(AF29:AF$53)</f>
        <v>#DIV/0!</v>
      </c>
      <c r="M30" t="s">
        <v>19</v>
      </c>
      <c r="N30" t="s">
        <v>41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>
        <v>55944.087992585199</v>
      </c>
      <c r="AD30" s="1">
        <v>0</v>
      </c>
      <c r="AE30" s="1">
        <v>1005000</v>
      </c>
      <c r="AF30" s="1"/>
    </row>
    <row r="31" spans="1:32" x14ac:dyDescent="0.3">
      <c r="A31" t="str">
        <f t="shared" si="3"/>
        <v>BLUE ORIGIN</v>
      </c>
      <c r="B31" t="str">
        <f t="shared" si="4"/>
        <v>R&amp;D (Space Flight)</v>
      </c>
      <c r="C31" s="1">
        <f t="shared" si="5"/>
        <v>265814971.14812401</v>
      </c>
      <c r="D31" s="1">
        <f t="shared" si="6"/>
        <v>11226837.4031197</v>
      </c>
      <c r="E31" s="1">
        <f t="shared" si="7"/>
        <v>425009984</v>
      </c>
      <c r="F31" s="1">
        <f t="shared" si="8"/>
        <v>0</v>
      </c>
      <c r="G31" s="2">
        <f t="shared" si="9"/>
        <v>36.856608120279603</v>
      </c>
      <c r="H31" s="2">
        <f t="shared" si="10"/>
        <v>0.59889408096267616</v>
      </c>
      <c r="I31" s="2">
        <f t="shared" si="11"/>
        <v>0</v>
      </c>
      <c r="J31" s="2">
        <f t="shared" si="12"/>
        <v>6.3868371728531936E-2</v>
      </c>
      <c r="K31" s="2" t="e">
        <f>AF31/SUM(AF29:AF$53)</f>
        <v>#DIV/0!</v>
      </c>
      <c r="M31" t="s">
        <v>21</v>
      </c>
      <c r="N31" t="s">
        <v>42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>
        <v>1550361.69624762</v>
      </c>
      <c r="AB31" s="1">
        <v>265814971.14812401</v>
      </c>
      <c r="AC31" s="1">
        <v>306944867.30715799</v>
      </c>
      <c r="AD31" s="1">
        <v>11226837.4031197</v>
      </c>
      <c r="AE31" s="1">
        <v>425009984</v>
      </c>
      <c r="AF31" s="1"/>
    </row>
    <row r="32" spans="1:32" x14ac:dyDescent="0.3">
      <c r="A32" t="str">
        <f t="shared" si="3"/>
        <v>BLUE ORIGIN</v>
      </c>
      <c r="B32" t="str">
        <f t="shared" si="4"/>
        <v>Space Transp. and Launch</v>
      </c>
      <c r="C32" s="1">
        <f t="shared" si="5"/>
        <v>1472937.277066</v>
      </c>
      <c r="D32" s="1">
        <f t="shared" si="6"/>
        <v>4588587.5616089096</v>
      </c>
      <c r="E32" s="1">
        <f t="shared" si="7"/>
        <v>15834404</v>
      </c>
      <c r="F32" s="1">
        <f t="shared" si="8"/>
        <v>0</v>
      </c>
      <c r="G32" s="2">
        <f t="shared" si="9"/>
        <v>2.4508231100308211</v>
      </c>
      <c r="H32" s="2">
        <f t="shared" si="10"/>
        <v>9.7502228686486596</v>
      </c>
      <c r="I32" s="2">
        <f t="shared" si="11"/>
        <v>0</v>
      </c>
      <c r="J32" s="2">
        <f t="shared" si="12"/>
        <v>2.3795149263405378E-3</v>
      </c>
      <c r="K32" s="2" t="e">
        <f>AF32/SUM(AF29:AF$53)</f>
        <v>#DIV/0!</v>
      </c>
      <c r="M32" t="s">
        <v>21</v>
      </c>
      <c r="N32" t="s">
        <v>41</v>
      </c>
      <c r="O32" s="1"/>
      <c r="P32" s="1"/>
      <c r="Q32" s="1"/>
      <c r="R32" s="1"/>
      <c r="S32" s="1"/>
      <c r="T32" s="1"/>
      <c r="U32" s="1"/>
      <c r="V32" s="1"/>
      <c r="W32" s="1"/>
      <c r="X32" s="1">
        <v>970601.73317900696</v>
      </c>
      <c r="Y32" s="1">
        <v>811311.96249855298</v>
      </c>
      <c r="Z32" s="1">
        <v>420743.79300202901</v>
      </c>
      <c r="AA32" s="1">
        <v>1453749.20089204</v>
      </c>
      <c r="AB32" s="1">
        <v>1472937.277066</v>
      </c>
      <c r="AC32" s="1">
        <v>5146857.8850811003</v>
      </c>
      <c r="AD32" s="1">
        <v>4588587.5616089096</v>
      </c>
      <c r="AE32" s="1">
        <v>15834404</v>
      </c>
      <c r="AF32" s="1"/>
    </row>
    <row r="33" spans="1:32" x14ac:dyDescent="0.3">
      <c r="A33" t="str">
        <f t="shared" si="3"/>
        <v>BOEING</v>
      </c>
      <c r="B33" t="str">
        <f t="shared" si="4"/>
        <v>Other Products</v>
      </c>
      <c r="C33" s="1">
        <f t="shared" si="5"/>
        <v>0</v>
      </c>
      <c r="D33" s="1">
        <f t="shared" si="6"/>
        <v>0</v>
      </c>
      <c r="E33" s="1">
        <f t="shared" si="7"/>
        <v>0</v>
      </c>
      <c r="F33" s="1">
        <f t="shared" si="8"/>
        <v>0</v>
      </c>
      <c r="G33" s="2" t="e">
        <f t="shared" si="9"/>
        <v>#DIV/0!</v>
      </c>
      <c r="H33" s="2" t="e">
        <f t="shared" si="10"/>
        <v>#DIV/0!</v>
      </c>
      <c r="I33" s="2" t="e">
        <f t="shared" si="11"/>
        <v>#DIV/0!</v>
      </c>
      <c r="J33" s="2">
        <f t="shared" si="12"/>
        <v>0</v>
      </c>
      <c r="K33" s="2" t="e">
        <f>AF33/SUM(AF29:AF$53)</f>
        <v>#DIV/0!</v>
      </c>
      <c r="M33" t="s">
        <v>26</v>
      </c>
      <c r="N33" t="s">
        <v>43</v>
      </c>
      <c r="O33" s="1"/>
      <c r="P33" s="1"/>
      <c r="Q33" s="1"/>
      <c r="R33" s="1"/>
      <c r="S33" s="1">
        <v>338935.067991269</v>
      </c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x14ac:dyDescent="0.3">
      <c r="A34" t="str">
        <f t="shared" si="3"/>
        <v>BOEING</v>
      </c>
      <c r="B34" t="str">
        <f t="shared" si="4"/>
        <v>R&amp;D (Defense)</v>
      </c>
      <c r="C34" s="1">
        <f t="shared" si="5"/>
        <v>0</v>
      </c>
      <c r="D34" s="1">
        <f t="shared" si="6"/>
        <v>0</v>
      </c>
      <c r="E34" s="1">
        <f t="shared" si="7"/>
        <v>0</v>
      </c>
      <c r="F34" s="1">
        <f t="shared" si="8"/>
        <v>0</v>
      </c>
      <c r="G34" s="2" t="e">
        <f t="shared" si="9"/>
        <v>#DIV/0!</v>
      </c>
      <c r="H34" s="2" t="e">
        <f t="shared" si="10"/>
        <v>#DIV/0!</v>
      </c>
      <c r="I34" s="2" t="e">
        <f t="shared" si="11"/>
        <v>#DIV/0!</v>
      </c>
      <c r="J34" s="2">
        <f t="shared" si="12"/>
        <v>0</v>
      </c>
      <c r="K34" s="2" t="e">
        <f>AF34/SUM(AF29:AF$53)</f>
        <v>#DIV/0!</v>
      </c>
      <c r="M34" t="s">
        <v>26</v>
      </c>
      <c r="N34" t="s">
        <v>44</v>
      </c>
      <c r="O34" s="1">
        <v>2239082.63797512</v>
      </c>
      <c r="P34" s="1"/>
      <c r="Q34" s="1"/>
      <c r="R34" s="1"/>
      <c r="S34" s="1">
        <v>705533.37572477001</v>
      </c>
      <c r="T34" s="1"/>
      <c r="U34" s="1"/>
      <c r="V34" s="1"/>
      <c r="W34" s="1"/>
      <c r="X34" s="1"/>
      <c r="Y34" s="1"/>
      <c r="Z34" s="1">
        <v>0</v>
      </c>
      <c r="AA34" s="1"/>
      <c r="AB34" s="1"/>
      <c r="AC34" s="1"/>
      <c r="AD34" s="1"/>
      <c r="AE34" s="1"/>
      <c r="AF34" s="1"/>
    </row>
    <row r="35" spans="1:32" x14ac:dyDescent="0.3">
      <c r="A35" t="str">
        <f t="shared" si="3"/>
        <v>BOEING</v>
      </c>
      <c r="B35" t="str">
        <f t="shared" si="4"/>
        <v>R&amp;D (Space Flight)</v>
      </c>
      <c r="C35" s="1">
        <f t="shared" si="5"/>
        <v>1072838336.59495</v>
      </c>
      <c r="D35" s="1">
        <f t="shared" si="6"/>
        <v>1305894743.9184501</v>
      </c>
      <c r="E35" s="1">
        <f t="shared" si="7"/>
        <v>1049823879.6201</v>
      </c>
      <c r="F35" s="1">
        <f t="shared" si="8"/>
        <v>0</v>
      </c>
      <c r="G35" s="2">
        <f t="shared" si="9"/>
        <v>-0.1960884408876532</v>
      </c>
      <c r="H35" s="2">
        <f t="shared" si="10"/>
        <v>-2.1451933800105238E-2</v>
      </c>
      <c r="I35" s="2">
        <f t="shared" si="11"/>
        <v>0</v>
      </c>
      <c r="J35" s="2">
        <f t="shared" si="12"/>
        <v>0.15776227457533354</v>
      </c>
      <c r="K35" s="2" t="e">
        <f>AF35/SUM(AF29:AF$53)</f>
        <v>#DIV/0!</v>
      </c>
      <c r="M35" t="s">
        <v>26</v>
      </c>
      <c r="N35" t="s">
        <v>42</v>
      </c>
      <c r="O35" s="1">
        <v>92894868.233264297</v>
      </c>
      <c r="P35" s="1">
        <v>156602126.711972</v>
      </c>
      <c r="Q35" s="1">
        <v>123144509.015507</v>
      </c>
      <c r="R35" s="1">
        <v>345622313.88623202</v>
      </c>
      <c r="S35" s="1">
        <v>365959388.03541398</v>
      </c>
      <c r="T35" s="1">
        <v>749876185.64678204</v>
      </c>
      <c r="U35" s="1">
        <v>815675097.03866696</v>
      </c>
      <c r="V35" s="1">
        <v>853158722.85134804</v>
      </c>
      <c r="W35" s="1">
        <v>854714370.52433598</v>
      </c>
      <c r="X35" s="1">
        <v>1038115470.3004</v>
      </c>
      <c r="Y35" s="1">
        <v>995080537.12758005</v>
      </c>
      <c r="Z35" s="1">
        <v>1078951383.6865001</v>
      </c>
      <c r="AA35" s="1">
        <v>955611985.83310795</v>
      </c>
      <c r="AB35" s="1">
        <v>1072838336.59495</v>
      </c>
      <c r="AC35" s="1">
        <v>1192804672.94836</v>
      </c>
      <c r="AD35" s="1">
        <v>1305894743.9184501</v>
      </c>
      <c r="AE35" s="1">
        <v>1049823879.6201</v>
      </c>
      <c r="AF35" s="1"/>
    </row>
    <row r="36" spans="1:32" x14ac:dyDescent="0.3">
      <c r="A36" t="str">
        <f t="shared" si="3"/>
        <v>BOEING</v>
      </c>
      <c r="B36" t="str">
        <f t="shared" si="4"/>
        <v>Space Transp. and Launch</v>
      </c>
      <c r="C36" s="1">
        <f t="shared" si="5"/>
        <v>25107766.618159801</v>
      </c>
      <c r="D36" s="1">
        <f t="shared" si="6"/>
        <v>87147.292470877204</v>
      </c>
      <c r="E36" s="1">
        <f t="shared" si="7"/>
        <v>4000000</v>
      </c>
      <c r="F36" s="1">
        <f t="shared" si="8"/>
        <v>0</v>
      </c>
      <c r="G36" s="2">
        <f t="shared" si="9"/>
        <v>44.899303197936021</v>
      </c>
      <c r="H36" s="2">
        <f t="shared" si="10"/>
        <v>-0.84068674602435955</v>
      </c>
      <c r="I36" s="2">
        <f t="shared" si="11"/>
        <v>0</v>
      </c>
      <c r="J36" s="2">
        <f t="shared" si="12"/>
        <v>6.0109996595780616E-4</v>
      </c>
      <c r="K36" s="2" t="e">
        <f>AF36/SUM(AF29:AF$53)</f>
        <v>#DIV/0!</v>
      </c>
      <c r="M36" t="s">
        <v>26</v>
      </c>
      <c r="N36" t="s">
        <v>41</v>
      </c>
      <c r="O36" s="1"/>
      <c r="P36" s="1"/>
      <c r="Q36" s="1"/>
      <c r="R36" s="1"/>
      <c r="S36" s="1"/>
      <c r="T36" s="1"/>
      <c r="U36" s="1"/>
      <c r="V36" s="1">
        <v>1137462.06495551</v>
      </c>
      <c r="W36" s="1">
        <v>61397856.702547498</v>
      </c>
      <c r="X36" s="1">
        <v>95779145.861587107</v>
      </c>
      <c r="Y36" s="1">
        <v>188256354.03616399</v>
      </c>
      <c r="Z36" s="1">
        <v>314121462.664092</v>
      </c>
      <c r="AA36" s="1">
        <v>247277323.387676</v>
      </c>
      <c r="AB36" s="1">
        <v>25107766.618159801</v>
      </c>
      <c r="AC36" s="1">
        <v>8923745.5317009408</v>
      </c>
      <c r="AD36" s="1">
        <v>87147.292470877204</v>
      </c>
      <c r="AE36" s="1">
        <v>4000000</v>
      </c>
      <c r="AF36" s="1"/>
    </row>
    <row r="37" spans="1:32" x14ac:dyDescent="0.3">
      <c r="A37" t="str">
        <f t="shared" si="3"/>
        <v>BOEING</v>
      </c>
      <c r="B37" t="str">
        <f t="shared" si="4"/>
        <v>Space Vehicle Launchers</v>
      </c>
      <c r="C37" s="1">
        <f t="shared" si="5"/>
        <v>0</v>
      </c>
      <c r="D37" s="1">
        <f t="shared" si="6"/>
        <v>0</v>
      </c>
      <c r="E37" s="1">
        <f t="shared" si="7"/>
        <v>0</v>
      </c>
      <c r="F37" s="1">
        <f t="shared" si="8"/>
        <v>0</v>
      </c>
      <c r="G37" s="2" t="e">
        <f t="shared" si="9"/>
        <v>#DIV/0!</v>
      </c>
      <c r="H37" s="2" t="e">
        <f t="shared" si="10"/>
        <v>#DIV/0!</v>
      </c>
      <c r="I37" s="2" t="e">
        <f t="shared" si="11"/>
        <v>#DIV/0!</v>
      </c>
      <c r="J37" s="2">
        <f t="shared" si="12"/>
        <v>0</v>
      </c>
      <c r="K37" s="2" t="e">
        <f>AF37/SUM(AF29:AF$53)</f>
        <v>#DIV/0!</v>
      </c>
      <c r="M37" t="s">
        <v>26</v>
      </c>
      <c r="N37" t="s">
        <v>45</v>
      </c>
      <c r="O37" s="1">
        <v>1025812.7392852301</v>
      </c>
      <c r="P37" s="1">
        <v>424089606.14298302</v>
      </c>
      <c r="Q37" s="1">
        <v>33280550.517988499</v>
      </c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x14ac:dyDescent="0.3">
      <c r="A38" t="str">
        <f t="shared" si="3"/>
        <v>BOEING</v>
      </c>
      <c r="B38" t="str">
        <f t="shared" si="4"/>
        <v>Space Vehicle Services</v>
      </c>
      <c r="C38" s="1">
        <f t="shared" si="5"/>
        <v>0</v>
      </c>
      <c r="D38" s="1">
        <f t="shared" si="6"/>
        <v>0</v>
      </c>
      <c r="E38" s="1">
        <f t="shared" si="7"/>
        <v>0</v>
      </c>
      <c r="F38" s="1">
        <f t="shared" si="8"/>
        <v>0</v>
      </c>
      <c r="G38" s="2" t="e">
        <f t="shared" si="9"/>
        <v>#DIV/0!</v>
      </c>
      <c r="H38" s="2" t="e">
        <f t="shared" si="10"/>
        <v>#DIV/0!</v>
      </c>
      <c r="I38" s="2" t="e">
        <f t="shared" si="11"/>
        <v>#DIV/0!</v>
      </c>
      <c r="J38" s="2">
        <f t="shared" si="12"/>
        <v>0</v>
      </c>
      <c r="K38" s="2" t="e">
        <f>AF38/SUM(AF29:AF$53)</f>
        <v>#DIV/0!</v>
      </c>
      <c r="M38" t="s">
        <v>26</v>
      </c>
      <c r="N38" t="s">
        <v>46</v>
      </c>
      <c r="O38" s="1">
        <v>105449124.723838</v>
      </c>
      <c r="P38" s="1">
        <v>618705793.95705295</v>
      </c>
      <c r="Q38" s="1">
        <v>-366371.803293593</v>
      </c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x14ac:dyDescent="0.3">
      <c r="A39" t="str">
        <f t="shared" si="3"/>
        <v>Firefly Aerospace</v>
      </c>
      <c r="B39" t="str">
        <f t="shared" si="4"/>
        <v>R&amp;D (Space Flight)</v>
      </c>
      <c r="C39" s="1">
        <f t="shared" si="5"/>
        <v>0</v>
      </c>
      <c r="D39" s="1">
        <f t="shared" si="6"/>
        <v>39601641.323541701</v>
      </c>
      <c r="E39" s="1">
        <f t="shared" si="7"/>
        <v>94871677</v>
      </c>
      <c r="F39" s="1">
        <f t="shared" si="8"/>
        <v>0</v>
      </c>
      <c r="G39" s="2">
        <f t="shared" si="9"/>
        <v>1.3956501253295861</v>
      </c>
      <c r="H39" s="2" t="e">
        <f t="shared" si="10"/>
        <v>#DIV/0!</v>
      </c>
      <c r="I39" s="2">
        <f t="shared" si="11"/>
        <v>0</v>
      </c>
      <c r="J39" s="2">
        <f t="shared" si="12"/>
        <v>1.4256840453764996E-2</v>
      </c>
      <c r="K39" s="2" t="e">
        <f>AF39/SUM(AF29:AF$53)</f>
        <v>#DIV/0!</v>
      </c>
      <c r="M39" t="s">
        <v>29</v>
      </c>
      <c r="N39" t="s">
        <v>42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>
        <v>29312.746145944599</v>
      </c>
      <c r="AB39" s="1"/>
      <c r="AC39" s="1">
        <v>55831361.214721099</v>
      </c>
      <c r="AD39" s="1">
        <v>39601641.323541701</v>
      </c>
      <c r="AE39" s="1">
        <v>94871677</v>
      </c>
      <c r="AF39" s="1"/>
    </row>
    <row r="40" spans="1:32" x14ac:dyDescent="0.3">
      <c r="A40" t="str">
        <f t="shared" si="3"/>
        <v>NORTHROP GRUMMAN</v>
      </c>
      <c r="B40" t="str">
        <f t="shared" si="4"/>
        <v>Other Products</v>
      </c>
      <c r="C40" s="1">
        <f t="shared" si="5"/>
        <v>0</v>
      </c>
      <c r="D40" s="1">
        <f t="shared" si="6"/>
        <v>0</v>
      </c>
      <c r="E40" s="1">
        <f t="shared" si="7"/>
        <v>0</v>
      </c>
      <c r="F40" s="1">
        <f t="shared" si="8"/>
        <v>0</v>
      </c>
      <c r="G40" s="2" t="e">
        <f t="shared" si="9"/>
        <v>#DIV/0!</v>
      </c>
      <c r="H40" s="2" t="e">
        <f t="shared" si="10"/>
        <v>#DIV/0!</v>
      </c>
      <c r="I40" s="2" t="e">
        <f t="shared" si="11"/>
        <v>#DIV/0!</v>
      </c>
      <c r="J40" s="2">
        <f t="shared" si="12"/>
        <v>0</v>
      </c>
      <c r="K40" s="2" t="e">
        <f>AF40/SUM(AF29:AF$53)</f>
        <v>#DIV/0!</v>
      </c>
      <c r="M40" t="s">
        <v>30</v>
      </c>
      <c r="N40" t="s">
        <v>43</v>
      </c>
      <c r="O40" s="1"/>
      <c r="P40" s="1"/>
      <c r="Q40" s="1"/>
      <c r="R40" s="1"/>
      <c r="S40" s="1">
        <v>149651.84202842799</v>
      </c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x14ac:dyDescent="0.3">
      <c r="A41" t="str">
        <f t="shared" si="3"/>
        <v>NORTHROP GRUMMAN</v>
      </c>
      <c r="B41" t="str">
        <f t="shared" si="4"/>
        <v>R&amp;D (Space Flight)</v>
      </c>
      <c r="C41" s="1">
        <f t="shared" si="5"/>
        <v>629881782.87192094</v>
      </c>
      <c r="D41" s="1">
        <f t="shared" si="6"/>
        <v>344906825.60914803</v>
      </c>
      <c r="E41" s="1">
        <f t="shared" si="7"/>
        <v>412553271.9619</v>
      </c>
      <c r="F41" s="1">
        <f t="shared" si="8"/>
        <v>0</v>
      </c>
      <c r="G41" s="2">
        <f t="shared" si="9"/>
        <v>0.19612962495966846</v>
      </c>
      <c r="H41" s="2">
        <f t="shared" si="10"/>
        <v>-0.34503063403281842</v>
      </c>
      <c r="I41" s="2">
        <f t="shared" si="11"/>
        <v>0</v>
      </c>
      <c r="J41" s="2">
        <f t="shared" si="12"/>
        <v>6.1996439433019912E-2</v>
      </c>
      <c r="K41" s="2" t="e">
        <f>AF41/SUM(AF29:AF$53)</f>
        <v>#DIV/0!</v>
      </c>
      <c r="M41" t="s">
        <v>30</v>
      </c>
      <c r="N41" t="s">
        <v>42</v>
      </c>
      <c r="O41" s="1">
        <v>322212500.373487</v>
      </c>
      <c r="P41" s="1">
        <v>413582001.550928</v>
      </c>
      <c r="Q41" s="1">
        <v>422269779.230618</v>
      </c>
      <c r="R41" s="1">
        <v>349224273.80297703</v>
      </c>
      <c r="S41" s="1">
        <v>359508564.47430599</v>
      </c>
      <c r="T41" s="1">
        <v>366026949.61238903</v>
      </c>
      <c r="U41" s="1">
        <v>436610931.93501502</v>
      </c>
      <c r="V41" s="1">
        <v>469761986.33123201</v>
      </c>
      <c r="W41" s="1">
        <v>411343652.48024303</v>
      </c>
      <c r="X41" s="1">
        <v>393287397.404814</v>
      </c>
      <c r="Y41" s="1">
        <v>375064011.00936103</v>
      </c>
      <c r="Z41" s="1">
        <v>299682510.988832</v>
      </c>
      <c r="AA41" s="1">
        <v>555606163.629825</v>
      </c>
      <c r="AB41" s="1">
        <v>629881782.87192094</v>
      </c>
      <c r="AC41" s="1">
        <v>522158603.47413099</v>
      </c>
      <c r="AD41" s="1">
        <v>344906825.60914803</v>
      </c>
      <c r="AE41" s="1">
        <v>412553271.9619</v>
      </c>
      <c r="AF41" s="1"/>
    </row>
    <row r="42" spans="1:32" x14ac:dyDescent="0.3">
      <c r="A42" t="str">
        <f t="shared" si="3"/>
        <v>NORTHROP GRUMMAN</v>
      </c>
      <c r="B42" t="str">
        <f t="shared" si="4"/>
        <v>Space Transp. and Launch</v>
      </c>
      <c r="C42" s="1">
        <f t="shared" si="5"/>
        <v>569226878.17929697</v>
      </c>
      <c r="D42" s="1">
        <f t="shared" si="6"/>
        <v>512016614.23000401</v>
      </c>
      <c r="E42" s="1">
        <f t="shared" si="7"/>
        <v>496133620</v>
      </c>
      <c r="F42" s="1">
        <f t="shared" si="8"/>
        <v>0</v>
      </c>
      <c r="G42" s="2">
        <f t="shared" si="9"/>
        <v>-3.1020466501638144E-2</v>
      </c>
      <c r="H42" s="2">
        <f t="shared" si="10"/>
        <v>-0.12840795292922524</v>
      </c>
      <c r="I42" s="2">
        <f t="shared" si="11"/>
        <v>0</v>
      </c>
      <c r="J42" s="2">
        <f t="shared" si="12"/>
        <v>7.4556475523130786E-2</v>
      </c>
      <c r="K42" s="2" t="e">
        <f>AF42/SUM(AF29:AF$53)</f>
        <v>#DIV/0!</v>
      </c>
      <c r="M42" t="s">
        <v>30</v>
      </c>
      <c r="N42" t="s">
        <v>41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>
        <v>583908126.28854501</v>
      </c>
      <c r="AB42" s="1">
        <v>569226878.17929697</v>
      </c>
      <c r="AC42" s="1">
        <v>461823982.202941</v>
      </c>
      <c r="AD42" s="1">
        <v>512016614.23000401</v>
      </c>
      <c r="AE42" s="1">
        <v>496133620</v>
      </c>
      <c r="AF42" s="1"/>
    </row>
    <row r="43" spans="1:32" x14ac:dyDescent="0.3">
      <c r="A43" t="str">
        <f t="shared" si="3"/>
        <v>RUSSIA SPACE AGENCY</v>
      </c>
      <c r="B43" t="str">
        <f t="shared" si="4"/>
        <v>R&amp;D (All Other)</v>
      </c>
      <c r="C43" s="1">
        <f t="shared" si="5"/>
        <v>0</v>
      </c>
      <c r="D43" s="1">
        <f t="shared" si="6"/>
        <v>0</v>
      </c>
      <c r="E43" s="1">
        <f t="shared" si="7"/>
        <v>0</v>
      </c>
      <c r="F43" s="1">
        <f t="shared" si="8"/>
        <v>0</v>
      </c>
      <c r="G43" s="2" t="e">
        <f t="shared" si="9"/>
        <v>#DIV/0!</v>
      </c>
      <c r="H43" s="2" t="e">
        <f t="shared" si="10"/>
        <v>#DIV/0!</v>
      </c>
      <c r="I43" s="2" t="e">
        <f t="shared" si="11"/>
        <v>#DIV/0!</v>
      </c>
      <c r="J43" s="2">
        <f t="shared" si="12"/>
        <v>0</v>
      </c>
      <c r="K43" s="2" t="e">
        <f>AF43/SUM(AF29:AF$53)</f>
        <v>#DIV/0!</v>
      </c>
      <c r="M43" t="s">
        <v>31</v>
      </c>
      <c r="N43" t="s">
        <v>47</v>
      </c>
      <c r="O43" s="1"/>
      <c r="P43" s="1"/>
      <c r="Q43" s="1"/>
      <c r="R43" s="1">
        <v>464485088.56079799</v>
      </c>
      <c r="S43" s="1">
        <v>552450019.41364002</v>
      </c>
      <c r="T43" s="1">
        <v>768656839.40025604</v>
      </c>
      <c r="U43" s="1">
        <v>366868123.61607599</v>
      </c>
      <c r="V43" s="1">
        <v>394778719.06763297</v>
      </c>
      <c r="W43" s="1">
        <v>575406808.55172098</v>
      </c>
      <c r="X43" s="1">
        <v>292729219.48913699</v>
      </c>
      <c r="Y43" s="1">
        <v>311189687.15396202</v>
      </c>
      <c r="Z43" s="1"/>
      <c r="AA43" s="1"/>
      <c r="AB43" s="1"/>
      <c r="AC43" s="1"/>
      <c r="AD43" s="1"/>
      <c r="AE43" s="1"/>
      <c r="AF43" s="1"/>
    </row>
    <row r="44" spans="1:32" x14ac:dyDescent="0.3">
      <c r="A44" t="str">
        <f t="shared" si="3"/>
        <v>RUSSIA SPACE AGENCY</v>
      </c>
      <c r="B44" t="str">
        <f t="shared" si="4"/>
        <v>Space Vehicle Services</v>
      </c>
      <c r="C44" s="1">
        <f t="shared" si="5"/>
        <v>157877867.49397501</v>
      </c>
      <c r="D44" s="1">
        <f t="shared" si="6"/>
        <v>2619052.4772875099</v>
      </c>
      <c r="E44" s="1">
        <f t="shared" si="7"/>
        <v>6014852</v>
      </c>
      <c r="F44" s="1">
        <f t="shared" si="8"/>
        <v>0</v>
      </c>
      <c r="G44" s="2">
        <f t="shared" si="9"/>
        <v>1.296575594479664</v>
      </c>
      <c r="H44" s="2">
        <f t="shared" si="10"/>
        <v>-0.96190186695909397</v>
      </c>
      <c r="I44" s="2">
        <f t="shared" si="11"/>
        <v>0</v>
      </c>
      <c r="J44" s="2">
        <f t="shared" si="12"/>
        <v>9.038818331103106E-4</v>
      </c>
      <c r="K44" s="2" t="e">
        <f>AF44/SUM(AF29:AF$53)</f>
        <v>#DIV/0!</v>
      </c>
      <c r="M44" t="s">
        <v>31</v>
      </c>
      <c r="N44" t="s">
        <v>46</v>
      </c>
      <c r="O44" s="1">
        <v>141637178.26215899</v>
      </c>
      <c r="P44" s="1">
        <v>277098307.63822001</v>
      </c>
      <c r="Q44" s="1">
        <v>531600036.81458801</v>
      </c>
      <c r="R44" s="1"/>
      <c r="S44" s="1"/>
      <c r="T44" s="1"/>
      <c r="U44" s="1"/>
      <c r="V44" s="1"/>
      <c r="W44" s="1"/>
      <c r="X44" s="1"/>
      <c r="Y44" s="1"/>
      <c r="Z44" s="1">
        <v>152210296.100788</v>
      </c>
      <c r="AA44" s="1">
        <v>216362793.531582</v>
      </c>
      <c r="AB44" s="1">
        <v>157877867.49397501</v>
      </c>
      <c r="AC44" s="1">
        <v>3819800.2749513201</v>
      </c>
      <c r="AD44" s="1">
        <v>2619052.4772875099</v>
      </c>
      <c r="AE44" s="1">
        <v>6014852</v>
      </c>
      <c r="AF44" s="1"/>
    </row>
    <row r="45" spans="1:32" x14ac:dyDescent="0.3">
      <c r="A45" t="str">
        <f t="shared" si="3"/>
        <v>Rocket Lab</v>
      </c>
      <c r="B45" t="str">
        <f t="shared" si="4"/>
        <v>Space Transp. and Launch</v>
      </c>
      <c r="C45" s="1">
        <f t="shared" si="5"/>
        <v>11364580.4262089</v>
      </c>
      <c r="D45" s="1">
        <f t="shared" si="6"/>
        <v>0</v>
      </c>
      <c r="E45" s="1">
        <f t="shared" si="7"/>
        <v>14099000</v>
      </c>
      <c r="F45" s="1">
        <f t="shared" si="8"/>
        <v>0</v>
      </c>
      <c r="G45" s="2" t="e">
        <f t="shared" si="9"/>
        <v>#DIV/0!</v>
      </c>
      <c r="H45" s="2">
        <f t="shared" si="10"/>
        <v>0.24060893330342448</v>
      </c>
      <c r="I45" s="2">
        <f t="shared" si="11"/>
        <v>0</v>
      </c>
      <c r="J45" s="2">
        <f t="shared" si="12"/>
        <v>2.1187271050097773E-3</v>
      </c>
      <c r="K45" s="2" t="e">
        <f>AF45/SUM(AF29:AF$53)</f>
        <v>#DIV/0!</v>
      </c>
      <c r="M45" t="s">
        <v>33</v>
      </c>
      <c r="N45" t="s">
        <v>41</v>
      </c>
      <c r="O45" s="1"/>
      <c r="P45" s="1"/>
      <c r="Q45" s="1"/>
      <c r="R45" s="1"/>
      <c r="S45" s="1"/>
      <c r="T45" s="1"/>
      <c r="U45" s="1"/>
      <c r="V45" s="1"/>
      <c r="W45" s="1">
        <v>3784970.78714502</v>
      </c>
      <c r="X45" s="1">
        <v>4872124.7732857596</v>
      </c>
      <c r="Y45" s="1">
        <v>0</v>
      </c>
      <c r="Z45" s="1">
        <v>7799094.3327917</v>
      </c>
      <c r="AA45" s="1">
        <v>0</v>
      </c>
      <c r="AB45" s="1">
        <v>11364580.4262089</v>
      </c>
      <c r="AC45" s="1">
        <v>510221.271309976</v>
      </c>
      <c r="AD45" s="1">
        <v>0</v>
      </c>
      <c r="AE45" s="1">
        <v>14099000</v>
      </c>
      <c r="AF45" s="1"/>
    </row>
    <row r="46" spans="1:32" x14ac:dyDescent="0.3">
      <c r="A46" t="str">
        <f t="shared" si="3"/>
        <v>SPACEX</v>
      </c>
      <c r="B46" t="str">
        <f t="shared" si="4"/>
        <v>R&amp;D (Space Flight)</v>
      </c>
      <c r="C46" s="1">
        <f t="shared" si="5"/>
        <v>112068041.121241</v>
      </c>
      <c r="D46" s="1">
        <f t="shared" si="6"/>
        <v>907528714.99888206</v>
      </c>
      <c r="E46" s="1">
        <f t="shared" si="7"/>
        <v>978161481.12</v>
      </c>
      <c r="F46" s="1">
        <f t="shared" si="8"/>
        <v>0</v>
      </c>
      <c r="G46" s="2">
        <f t="shared" si="9"/>
        <v>7.7829786489130415E-2</v>
      </c>
      <c r="H46" s="2">
        <f t="shared" si="10"/>
        <v>7.7282821340811552</v>
      </c>
      <c r="I46" s="2">
        <f t="shared" si="11"/>
        <v>0</v>
      </c>
      <c r="J46" s="2">
        <f t="shared" si="12"/>
        <v>0.14699320825061732</v>
      </c>
      <c r="K46" s="2" t="e">
        <f>AF46/SUM(AF29:AF$53)</f>
        <v>#DIV/0!</v>
      </c>
      <c r="M46" t="s">
        <v>34</v>
      </c>
      <c r="N46" t="s">
        <v>42</v>
      </c>
      <c r="O46" s="1"/>
      <c r="P46" s="1"/>
      <c r="Q46" s="1">
        <v>178355.445803765</v>
      </c>
      <c r="R46" s="1">
        <v>0</v>
      </c>
      <c r="S46" s="1">
        <v>393539.642468712</v>
      </c>
      <c r="T46" s="1">
        <v>0</v>
      </c>
      <c r="U46" s="1">
        <v>10426732.043254901</v>
      </c>
      <c r="V46" s="1">
        <v>1857755.97300577</v>
      </c>
      <c r="W46" s="1"/>
      <c r="X46" s="1"/>
      <c r="Y46" s="1"/>
      <c r="Z46" s="1"/>
      <c r="AA46" s="1">
        <v>584538.01675163198</v>
      </c>
      <c r="AB46" s="1">
        <v>112068041.121241</v>
      </c>
      <c r="AC46" s="1">
        <v>445054703.33763099</v>
      </c>
      <c r="AD46" s="1">
        <v>907528714.99888206</v>
      </c>
      <c r="AE46" s="1">
        <v>978161481.12</v>
      </c>
      <c r="AF46" s="1"/>
    </row>
    <row r="47" spans="1:32" x14ac:dyDescent="0.3">
      <c r="A47" t="str">
        <f t="shared" si="3"/>
        <v>SPACEX</v>
      </c>
      <c r="B47" t="str">
        <f t="shared" si="4"/>
        <v>Space Transp. and Launch</v>
      </c>
      <c r="C47" s="1">
        <f t="shared" si="5"/>
        <v>1140769269.6077001</v>
      </c>
      <c r="D47" s="1">
        <f t="shared" si="6"/>
        <v>1953663390.1036301</v>
      </c>
      <c r="E47" s="1">
        <f t="shared" si="7"/>
        <v>2099502521.9693</v>
      </c>
      <c r="F47" s="1">
        <f t="shared" si="8"/>
        <v>0</v>
      </c>
      <c r="G47" s="2">
        <f t="shared" si="9"/>
        <v>7.4649058074397479E-2</v>
      </c>
      <c r="H47" s="2">
        <f t="shared" si="10"/>
        <v>0.84042696266818218</v>
      </c>
      <c r="I47" s="2">
        <f t="shared" si="11"/>
        <v>0</v>
      </c>
      <c r="J47" s="2">
        <f t="shared" si="12"/>
        <v>0.31550272362101861</v>
      </c>
      <c r="K47" s="2" t="e">
        <f>AF47/SUM(AF29:AF$53)</f>
        <v>#DIV/0!</v>
      </c>
      <c r="M47" t="s">
        <v>34</v>
      </c>
      <c r="N47" t="s">
        <v>41</v>
      </c>
      <c r="O47" s="1"/>
      <c r="P47" s="1">
        <v>27740.029530870401</v>
      </c>
      <c r="Q47" s="1">
        <v>35048014.554654203</v>
      </c>
      <c r="R47" s="1">
        <v>157000956.58206299</v>
      </c>
      <c r="S47" s="1">
        <v>259254978.32698399</v>
      </c>
      <c r="T47" s="1">
        <v>335878641.54459399</v>
      </c>
      <c r="U47" s="1">
        <v>754512445.50119305</v>
      </c>
      <c r="V47" s="1">
        <v>463532732.09517998</v>
      </c>
      <c r="W47" s="1">
        <v>648895016.45421302</v>
      </c>
      <c r="X47" s="1">
        <v>812508592.90750098</v>
      </c>
      <c r="Y47" s="1">
        <v>761387346.44865</v>
      </c>
      <c r="Z47" s="1">
        <v>938402494.71385098</v>
      </c>
      <c r="AA47" s="1">
        <v>1432904206.1695399</v>
      </c>
      <c r="AB47" s="1">
        <v>1140769269.6077001</v>
      </c>
      <c r="AC47" s="1">
        <v>1949051155.4327199</v>
      </c>
      <c r="AD47" s="1">
        <v>1953663390.1036301</v>
      </c>
      <c r="AE47" s="1">
        <v>2099502521.9693</v>
      </c>
      <c r="AF47" s="1"/>
    </row>
    <row r="48" spans="1:32" x14ac:dyDescent="0.3">
      <c r="A48" t="str">
        <f t="shared" si="3"/>
        <v>UNITED LAUNCH ALLIANCE</v>
      </c>
      <c r="B48" t="str">
        <f t="shared" si="4"/>
        <v>R&amp;D (Space Flight)</v>
      </c>
      <c r="C48" s="1">
        <f t="shared" si="5"/>
        <v>0</v>
      </c>
      <c r="D48" s="1">
        <f t="shared" si="6"/>
        <v>13340443.950048899</v>
      </c>
      <c r="E48" s="1">
        <f t="shared" si="7"/>
        <v>16626322</v>
      </c>
      <c r="F48" s="1">
        <f t="shared" si="8"/>
        <v>0</v>
      </c>
      <c r="G48" s="2">
        <f t="shared" si="9"/>
        <v>0.24630949781390576</v>
      </c>
      <c r="H48" s="2" t="e">
        <f t="shared" si="10"/>
        <v>#DIV/0!</v>
      </c>
      <c r="I48" s="2">
        <f t="shared" si="11"/>
        <v>0</v>
      </c>
      <c r="J48" s="2">
        <f t="shared" si="12"/>
        <v>2.4985203970508811E-3</v>
      </c>
      <c r="K48" s="2" t="e">
        <f>AF48/SUM(AF29:AF$53)</f>
        <v>#DIV/0!</v>
      </c>
      <c r="M48" t="s">
        <v>35</v>
      </c>
      <c r="N48" t="s">
        <v>42</v>
      </c>
      <c r="O48" s="1"/>
      <c r="P48" s="1"/>
      <c r="Q48" s="1">
        <v>89585348.282933593</v>
      </c>
      <c r="R48" s="1">
        <v>1268632.60288164</v>
      </c>
      <c r="S48" s="1">
        <v>1096161.3791448299</v>
      </c>
      <c r="T48" s="1">
        <v>0</v>
      </c>
      <c r="U48" s="1"/>
      <c r="V48" s="1"/>
      <c r="W48" s="1">
        <v>150147.60147352199</v>
      </c>
      <c r="X48" s="1"/>
      <c r="Y48" s="1"/>
      <c r="Z48" s="1"/>
      <c r="AA48" s="1"/>
      <c r="AB48" s="1"/>
      <c r="AC48" s="1">
        <v>4826286.40118449</v>
      </c>
      <c r="AD48" s="1">
        <v>13340443.950048899</v>
      </c>
      <c r="AE48" s="1">
        <v>16626322</v>
      </c>
      <c r="AF48" s="1"/>
    </row>
    <row r="49" spans="1:32" x14ac:dyDescent="0.3">
      <c r="A49" t="str">
        <f t="shared" si="3"/>
        <v>UNITED LAUNCH ALLIANCE</v>
      </c>
      <c r="B49" t="str">
        <f t="shared" si="4"/>
        <v>Space Transp. and Launch</v>
      </c>
      <c r="C49" s="1">
        <f t="shared" si="5"/>
        <v>1498152111.6665599</v>
      </c>
      <c r="D49" s="1">
        <f t="shared" si="6"/>
        <v>1160725124.5162101</v>
      </c>
      <c r="E49" s="1">
        <f t="shared" si="7"/>
        <v>1041630672.8203</v>
      </c>
      <c r="F49" s="1">
        <f t="shared" si="8"/>
        <v>0</v>
      </c>
      <c r="G49" s="2">
        <f t="shared" si="9"/>
        <v>-0.10260349257585744</v>
      </c>
      <c r="H49" s="2">
        <f t="shared" si="10"/>
        <v>-0.30472302197566625</v>
      </c>
      <c r="I49" s="2">
        <f t="shared" si="11"/>
        <v>0</v>
      </c>
      <c r="J49" s="2">
        <f t="shared" si="12"/>
        <v>0.15653104049322228</v>
      </c>
      <c r="K49" s="2" t="e">
        <f>AF49/SUM(AF29:AF$53)</f>
        <v>#DIV/0!</v>
      </c>
      <c r="M49" t="s">
        <v>35</v>
      </c>
      <c r="N49" t="s">
        <v>41</v>
      </c>
      <c r="O49" s="1"/>
      <c r="P49" s="1">
        <v>148402540.606112</v>
      </c>
      <c r="Q49" s="1">
        <v>378688668.85397297</v>
      </c>
      <c r="R49" s="1">
        <v>399561240.37785202</v>
      </c>
      <c r="S49" s="1">
        <v>459812279.50489098</v>
      </c>
      <c r="T49" s="1">
        <v>412714423.78924</v>
      </c>
      <c r="U49" s="1">
        <v>1725936353.97383</v>
      </c>
      <c r="V49" s="1">
        <v>3533470327.9113598</v>
      </c>
      <c r="W49" s="1">
        <v>2625368976.3819599</v>
      </c>
      <c r="X49" s="1">
        <v>2321601488.37888</v>
      </c>
      <c r="Y49" s="1">
        <v>2746934422.4591298</v>
      </c>
      <c r="Z49" s="1">
        <v>2078942244.45081</v>
      </c>
      <c r="AA49" s="1">
        <v>1914354595.52565</v>
      </c>
      <c r="AB49" s="1">
        <v>1498152111.6665599</v>
      </c>
      <c r="AC49" s="1">
        <v>803564316.59292901</v>
      </c>
      <c r="AD49" s="1">
        <v>1160725124.5162101</v>
      </c>
      <c r="AE49" s="1">
        <v>1041630672.8203</v>
      </c>
      <c r="AF49" s="1"/>
    </row>
    <row r="50" spans="1:32" x14ac:dyDescent="0.3">
      <c r="A50" t="str">
        <f t="shared" si="3"/>
        <v>UNITED LAUNCH ALLIANCE</v>
      </c>
      <c r="B50" t="str">
        <f t="shared" si="4"/>
        <v>Space Vehicle Launchers</v>
      </c>
      <c r="C50" s="1">
        <f t="shared" si="5"/>
        <v>0</v>
      </c>
      <c r="D50" s="1">
        <f t="shared" si="6"/>
        <v>0</v>
      </c>
      <c r="E50" s="1">
        <f t="shared" si="7"/>
        <v>0</v>
      </c>
      <c r="F50" s="1">
        <f t="shared" si="8"/>
        <v>0</v>
      </c>
      <c r="G50" s="2" t="e">
        <f t="shared" si="9"/>
        <v>#DIV/0!</v>
      </c>
      <c r="H50" s="2" t="e">
        <f t="shared" si="10"/>
        <v>#DIV/0!</v>
      </c>
      <c r="I50" s="2" t="e">
        <f t="shared" si="11"/>
        <v>#DIV/0!</v>
      </c>
      <c r="J50" s="2">
        <f t="shared" si="12"/>
        <v>0</v>
      </c>
      <c r="K50" s="2" t="e">
        <f>AF50/SUM(AF29:AF$53)</f>
        <v>#DIV/0!</v>
      </c>
      <c r="M50" t="s">
        <v>35</v>
      </c>
      <c r="N50" t="s">
        <v>45</v>
      </c>
      <c r="O50" s="1"/>
      <c r="P50" s="1"/>
      <c r="Q50" s="1">
        <v>297274469.067752</v>
      </c>
      <c r="R50" s="1">
        <v>159334698.681564</v>
      </c>
      <c r="S50" s="1">
        <v>841968.08449157001</v>
      </c>
      <c r="T50" s="1">
        <v>0</v>
      </c>
      <c r="U50" s="1"/>
      <c r="V50" s="1"/>
      <c r="W50" s="1"/>
      <c r="X50" s="1">
        <v>-20412348.289389301</v>
      </c>
      <c r="Y50" s="1"/>
      <c r="Z50" s="1"/>
      <c r="AA50" s="1"/>
      <c r="AB50" s="1"/>
      <c r="AC50" s="1">
        <v>-17591.428259369299</v>
      </c>
      <c r="AD50" s="1"/>
      <c r="AE50" s="1"/>
      <c r="AF50" s="1"/>
    </row>
    <row r="51" spans="1:32" x14ac:dyDescent="0.3">
      <c r="A51" t="str">
        <f t="shared" si="3"/>
        <v>UNITED LAUNCH ALLIANCE</v>
      </c>
      <c r="B51" t="str">
        <f t="shared" si="4"/>
        <v>Space Vehicle Services</v>
      </c>
      <c r="C51" s="1">
        <f t="shared" si="5"/>
        <v>0</v>
      </c>
      <c r="D51" s="1">
        <f t="shared" si="6"/>
        <v>0</v>
      </c>
      <c r="E51" s="1">
        <f t="shared" si="7"/>
        <v>-164764.9063</v>
      </c>
      <c r="F51" s="1">
        <f t="shared" si="8"/>
        <v>0</v>
      </c>
      <c r="G51" s="2" t="e">
        <f t="shared" si="9"/>
        <v>#DIV/0!</v>
      </c>
      <c r="H51" s="2" t="e">
        <f t="shared" si="10"/>
        <v>#DIV/0!</v>
      </c>
      <c r="I51" s="2">
        <f t="shared" si="11"/>
        <v>0</v>
      </c>
      <c r="J51" s="2">
        <f t="shared" si="12"/>
        <v>-2.4760044891992782E-5</v>
      </c>
      <c r="K51" s="2" t="e">
        <f>AF51/SUM(AF29:AF$53)</f>
        <v>#DIV/0!</v>
      </c>
      <c r="M51" t="s">
        <v>35</v>
      </c>
      <c r="N51" t="s">
        <v>46</v>
      </c>
      <c r="O51" s="1"/>
      <c r="P51" s="1"/>
      <c r="Q51" s="1">
        <v>632906948.68612301</v>
      </c>
      <c r="R51" s="1">
        <v>-51579064.4020807</v>
      </c>
      <c r="S51" s="1">
        <v>-2094160.4288669799</v>
      </c>
      <c r="T51" s="1">
        <v>-83626.491262342999</v>
      </c>
      <c r="U51" s="1">
        <v>-2061927.2604938501</v>
      </c>
      <c r="V51" s="1">
        <v>-442465.82436638902</v>
      </c>
      <c r="W51" s="1">
        <v>-7784978.9151351796</v>
      </c>
      <c r="X51" s="1"/>
      <c r="Y51" s="1"/>
      <c r="Z51" s="1"/>
      <c r="AA51" s="1">
        <v>1121342.84110155</v>
      </c>
      <c r="AB51" s="1">
        <v>0</v>
      </c>
      <c r="AC51" s="1"/>
      <c r="AD51" s="1"/>
      <c r="AE51" s="1">
        <v>-164764.9063</v>
      </c>
      <c r="AF51" s="1"/>
    </row>
    <row r="52" spans="1:32" x14ac:dyDescent="0.3">
      <c r="A52" t="str">
        <f t="shared" si="3"/>
        <v>UNITED LAUNCH ALLIANCE</v>
      </c>
      <c r="B52" t="str">
        <f t="shared" si="4"/>
        <v>Space Vehicles and Componnents</v>
      </c>
      <c r="C52" s="1">
        <f t="shared" si="5"/>
        <v>0</v>
      </c>
      <c r="D52" s="1">
        <f t="shared" si="6"/>
        <v>-7227.0919713047797</v>
      </c>
      <c r="E52" s="1">
        <f t="shared" si="7"/>
        <v>-424307.875</v>
      </c>
      <c r="F52" s="1">
        <f t="shared" si="8"/>
        <v>0</v>
      </c>
      <c r="G52" s="2">
        <f t="shared" si="9"/>
        <v>57.710734093978246</v>
      </c>
      <c r="H52" s="2" t="e">
        <f t="shared" si="10"/>
        <v>#DIV/0!</v>
      </c>
      <c r="I52" s="2">
        <f t="shared" si="11"/>
        <v>0</v>
      </c>
      <c r="J52" s="2">
        <f t="shared" si="12"/>
        <v>-6.3762862304532266E-5</v>
      </c>
      <c r="K52" s="2" t="e">
        <f>AF52/SUM(AF29:AF$53)</f>
        <v>#DIV/0!</v>
      </c>
      <c r="M52" t="s">
        <v>35</v>
      </c>
      <c r="N52" t="s">
        <v>48</v>
      </c>
      <c r="O52" s="1"/>
      <c r="P52" s="1"/>
      <c r="Q52" s="1">
        <v>722220683.14619899</v>
      </c>
      <c r="R52" s="1">
        <v>1390810519.6252201</v>
      </c>
      <c r="S52" s="1">
        <v>2043761675.5139301</v>
      </c>
      <c r="T52" s="1">
        <v>3182242254.0348401</v>
      </c>
      <c r="U52" s="1">
        <v>268690199.54601198</v>
      </c>
      <c r="V52" s="1">
        <v>112652553.60396001</v>
      </c>
      <c r="W52" s="1">
        <v>3525193.0520909098</v>
      </c>
      <c r="X52" s="1">
        <v>11108559.111091699</v>
      </c>
      <c r="Y52" s="1">
        <v>-1269528.0002438801</v>
      </c>
      <c r="Z52" s="1">
        <v>-3473896.1461399999</v>
      </c>
      <c r="AA52" s="1">
        <v>3970198.09212645</v>
      </c>
      <c r="AB52" s="1">
        <v>0</v>
      </c>
      <c r="AC52" s="1"/>
      <c r="AD52" s="1">
        <v>-7227.0919713047797</v>
      </c>
      <c r="AE52" s="1">
        <v>-424307.875</v>
      </c>
      <c r="AF52" s="1"/>
    </row>
    <row r="53" spans="1:32" x14ac:dyDescent="0.3">
      <c r="A53" t="str">
        <f t="shared" si="3"/>
        <v>Virgin Orbit</v>
      </c>
      <c r="B53" t="str">
        <f t="shared" si="4"/>
        <v>Space Transp. and Launch</v>
      </c>
      <c r="C53" s="1">
        <f t="shared" si="5"/>
        <v>40566544.983080901</v>
      </c>
      <c r="D53" s="1">
        <f t="shared" si="6"/>
        <v>0</v>
      </c>
      <c r="E53" s="1">
        <f t="shared" si="7"/>
        <v>-210426</v>
      </c>
      <c r="F53" s="1">
        <f t="shared" si="8"/>
        <v>0</v>
      </c>
      <c r="G53" s="2" t="e">
        <f t="shared" si="9"/>
        <v>#DIV/0!</v>
      </c>
      <c r="H53" s="2">
        <f t="shared" si="10"/>
        <v>-1.0051871807196733</v>
      </c>
      <c r="I53" s="2">
        <f t="shared" si="11"/>
        <v>0</v>
      </c>
      <c r="J53" s="2">
        <f t="shared" si="12"/>
        <v>-3.1621765359159331E-5</v>
      </c>
      <c r="K53" s="2" t="e">
        <f>AF53/SUM(AF29:AF$53)</f>
        <v>#DIV/0!</v>
      </c>
      <c r="M53" t="s">
        <v>37</v>
      </c>
      <c r="N53" t="s">
        <v>41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>
        <v>40566544.983080901</v>
      </c>
      <c r="AC53" s="1">
        <v>2517250.1133785299</v>
      </c>
      <c r="AD53" s="1">
        <v>0</v>
      </c>
      <c r="AE53" s="1">
        <v>-210426</v>
      </c>
      <c r="AF53" s="1"/>
    </row>
    <row r="54" spans="1:32" x14ac:dyDescent="0.3">
      <c r="A54" t="str">
        <f t="shared" si="3"/>
        <v>Grand Total</v>
      </c>
      <c r="B54" t="str">
        <f t="shared" si="4"/>
        <v/>
      </c>
      <c r="C54" s="1">
        <f t="shared" si="5"/>
        <v>5525141087.9882841</v>
      </c>
      <c r="D54" s="1">
        <f t="shared" si="6"/>
        <v>6256191896.2924299</v>
      </c>
      <c r="E54" s="1">
        <f t="shared" si="7"/>
        <v>6654467187.7103004</v>
      </c>
      <c r="F54" s="1">
        <f t="shared" si="8"/>
        <v>0</v>
      </c>
      <c r="G54" s="2">
        <f t="shared" si="9"/>
        <v>6.3660977479590652E-2</v>
      </c>
      <c r="H54" s="2">
        <f t="shared" si="10"/>
        <v>0.20439769441855216</v>
      </c>
      <c r="I54" s="2">
        <f t="shared" si="11"/>
        <v>0</v>
      </c>
      <c r="J54" s="2">
        <f>SUM(J$29:J$53)</f>
        <v>0.99999999999999989</v>
      </c>
      <c r="K54" s="2" t="e">
        <f>SUM(K$29:K$53)</f>
        <v>#DIV/0!</v>
      </c>
      <c r="M54" t="s">
        <v>38</v>
      </c>
      <c r="N54" t="s">
        <v>39</v>
      </c>
      <c r="O54" s="1">
        <f t="shared" ref="O54:AE54" si="13">SUM(O30:O53)</f>
        <v>665458566.97000861</v>
      </c>
      <c r="P54" s="1">
        <f t="shared" si="13"/>
        <v>2038508116.6367989</v>
      </c>
      <c r="Q54" s="1">
        <f t="shared" si="13"/>
        <v>3265830991.8128462</v>
      </c>
      <c r="R54" s="1">
        <f t="shared" si="13"/>
        <v>3215728659.7175069</v>
      </c>
      <c r="S54" s="1">
        <f t="shared" si="13"/>
        <v>4042178534.2321477</v>
      </c>
      <c r="T54" s="1">
        <f t="shared" si="13"/>
        <v>5815311667.5368385</v>
      </c>
      <c r="U54" s="1">
        <f t="shared" si="13"/>
        <v>4376657956.3935547</v>
      </c>
      <c r="V54" s="1">
        <f t="shared" si="13"/>
        <v>5829907794.0743074</v>
      </c>
      <c r="W54" s="1">
        <f t="shared" si="13"/>
        <v>5176802013.620594</v>
      </c>
      <c r="X54" s="1">
        <f t="shared" si="13"/>
        <v>4950560251.6704855</v>
      </c>
      <c r="Y54" s="1">
        <f t="shared" si="13"/>
        <v>5377454142.1971016</v>
      </c>
      <c r="Z54" s="1">
        <f t="shared" si="13"/>
        <v>4867056334.584527</v>
      </c>
      <c r="AA54" s="1">
        <f t="shared" si="13"/>
        <v>5914734696.9591913</v>
      </c>
      <c r="AB54" s="1">
        <f t="shared" si="13"/>
        <v>5525141087.9882841</v>
      </c>
      <c r="AC54" s="1">
        <f t="shared" si="13"/>
        <v>5763016176.6479311</v>
      </c>
      <c r="AD54" s="1">
        <f t="shared" si="13"/>
        <v>6256191896.2924299</v>
      </c>
      <c r="AE54" s="1">
        <f t="shared" si="13"/>
        <v>6654467187.7103004</v>
      </c>
      <c r="AF54" s="1"/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34"/>
  <sheetViews>
    <sheetView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11.5546875" defaultRowHeight="14.4" x14ac:dyDescent="0.3"/>
  <sheetData>
    <row r="1" spans="1:32" x14ac:dyDescent="0.3">
      <c r="A1" t="str">
        <f t="shared" ref="A1:A16" si="0">M1</f>
        <v>ParentID</v>
      </c>
      <c r="B1" t="str">
        <f t="shared" ref="B1:B16" si="1">N1</f>
        <v>TopProject</v>
      </c>
      <c r="M1" t="s">
        <v>0</v>
      </c>
      <c r="N1" t="s">
        <v>49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12</v>
      </c>
      <c r="Z1" t="s">
        <v>13</v>
      </c>
      <c r="AA1" t="s">
        <v>14</v>
      </c>
      <c r="AB1" t="s">
        <v>15</v>
      </c>
      <c r="AC1" t="s">
        <v>16</v>
      </c>
      <c r="AD1" t="s">
        <v>17</v>
      </c>
      <c r="AE1" t="s">
        <v>18</v>
      </c>
    </row>
    <row r="2" spans="1:32" x14ac:dyDescent="0.3">
      <c r="A2" t="str">
        <f t="shared" si="0"/>
        <v>ABL Space</v>
      </c>
      <c r="B2">
        <f t="shared" si="1"/>
        <v>0</v>
      </c>
      <c r="M2" t="s">
        <v>19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>
        <v>50000</v>
      </c>
      <c r="AD2" s="1">
        <v>0</v>
      </c>
      <c r="AE2" s="1">
        <v>1005000</v>
      </c>
      <c r="AF2" s="1"/>
    </row>
    <row r="3" spans="1:32" x14ac:dyDescent="0.3">
      <c r="A3" t="str">
        <f t="shared" si="0"/>
        <v>BLUE ORIGIN</v>
      </c>
      <c r="B3">
        <f t="shared" si="1"/>
        <v>0</v>
      </c>
      <c r="M3" t="s">
        <v>21</v>
      </c>
      <c r="O3" s="1"/>
      <c r="P3" s="1"/>
      <c r="Q3" s="1"/>
      <c r="R3" s="1"/>
      <c r="S3" s="1"/>
      <c r="T3" s="1"/>
      <c r="U3" s="1"/>
      <c r="V3" s="1"/>
      <c r="W3" s="1"/>
      <c r="X3" s="1">
        <v>781920</v>
      </c>
      <c r="Y3" s="1">
        <v>664628.46100000001</v>
      </c>
      <c r="Z3" s="1">
        <v>352325.96490000002</v>
      </c>
      <c r="AA3" s="1">
        <v>2562119.9752000002</v>
      </c>
      <c r="AB3" s="1">
        <v>230940081.14840001</v>
      </c>
      <c r="AC3" s="1">
        <v>278931819.59960002</v>
      </c>
      <c r="AD3" s="1">
        <v>15123573</v>
      </c>
      <c r="AE3" s="1">
        <v>440844388</v>
      </c>
      <c r="AF3" s="1"/>
    </row>
    <row r="4" spans="1:32" x14ac:dyDescent="0.3">
      <c r="A4" t="str">
        <f t="shared" si="0"/>
        <v>BOEING</v>
      </c>
      <c r="B4" t="str">
        <f t="shared" si="1"/>
        <v>EELV</v>
      </c>
      <c r="M4" t="s">
        <v>26</v>
      </c>
      <c r="N4" t="s">
        <v>50</v>
      </c>
      <c r="O4" s="1">
        <v>76061909.040000007</v>
      </c>
      <c r="P4" s="1">
        <v>751834383.54999995</v>
      </c>
      <c r="Q4" s="1">
        <v>23973127.149999999</v>
      </c>
      <c r="R4" s="1"/>
      <c r="S4" s="1">
        <v>782731</v>
      </c>
      <c r="T4" s="1"/>
      <c r="U4" s="1"/>
      <c r="V4" s="1"/>
      <c r="W4" s="1"/>
      <c r="X4" s="1"/>
      <c r="Y4" s="1"/>
      <c r="Z4" s="1">
        <v>0</v>
      </c>
      <c r="AA4" s="1"/>
      <c r="AB4" s="1"/>
      <c r="AC4" s="1"/>
      <c r="AD4" s="1"/>
      <c r="AE4" s="1"/>
      <c r="AF4" s="1"/>
    </row>
    <row r="5" spans="1:32" x14ac:dyDescent="0.3">
      <c r="A5" t="str">
        <f t="shared" si="0"/>
        <v>BOEING</v>
      </c>
      <c r="B5">
        <f t="shared" si="1"/>
        <v>0</v>
      </c>
      <c r="M5" t="s">
        <v>26</v>
      </c>
      <c r="O5" s="1">
        <v>66337684.210000001</v>
      </c>
      <c r="P5" s="1">
        <v>112906964.6719</v>
      </c>
      <c r="Q5" s="1">
        <v>89692621.469999999</v>
      </c>
      <c r="R5" s="1">
        <v>253915041.53909999</v>
      </c>
      <c r="S5" s="1">
        <v>274252189.69489998</v>
      </c>
      <c r="T5" s="1">
        <v>572159153.80009997</v>
      </c>
      <c r="U5" s="1">
        <v>633656668.13</v>
      </c>
      <c r="V5" s="1">
        <v>675766688.08010006</v>
      </c>
      <c r="W5" s="1">
        <v>732169319.97819996</v>
      </c>
      <c r="X5" s="1">
        <v>913469292.25590003</v>
      </c>
      <c r="Y5" s="1">
        <v>969392062.69879997</v>
      </c>
      <c r="Z5" s="1">
        <v>1166543019.5998001</v>
      </c>
      <c r="AA5" s="1">
        <v>1025909772.5199</v>
      </c>
      <c r="AB5" s="1">
        <v>948639104.801</v>
      </c>
      <c r="AC5" s="1">
        <v>1074044158.7316</v>
      </c>
      <c r="AD5" s="1">
        <v>1248851201.4349999</v>
      </c>
      <c r="AE5" s="1">
        <v>1053823879.6201</v>
      </c>
      <c r="AF5" s="1"/>
    </row>
    <row r="6" spans="1:32" x14ac:dyDescent="0.3">
      <c r="A6" t="str">
        <f t="shared" si="0"/>
        <v>Firefly Aerospace</v>
      </c>
      <c r="B6">
        <f t="shared" si="1"/>
        <v>0</v>
      </c>
      <c r="M6" t="s">
        <v>29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>
        <v>25000</v>
      </c>
      <c r="AB6" s="1"/>
      <c r="AC6" s="1">
        <v>49899250.5</v>
      </c>
      <c r="AD6" s="1">
        <v>37869252</v>
      </c>
      <c r="AE6" s="1">
        <v>94871677</v>
      </c>
      <c r="AF6" s="1"/>
    </row>
    <row r="7" spans="1:32" x14ac:dyDescent="0.3">
      <c r="A7" t="str">
        <f t="shared" si="0"/>
        <v>NORTHROP GRUMMAN</v>
      </c>
      <c r="B7" t="str">
        <f t="shared" si="1"/>
        <v>EELV</v>
      </c>
      <c r="M7" t="s">
        <v>30</v>
      </c>
      <c r="N7" t="s">
        <v>50</v>
      </c>
      <c r="O7" s="1"/>
      <c r="P7" s="1"/>
      <c r="Q7" s="1"/>
      <c r="R7" s="1"/>
      <c r="S7" s="1">
        <v>112150</v>
      </c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x14ac:dyDescent="0.3">
      <c r="A8" t="str">
        <f t="shared" si="0"/>
        <v>NORTHROP GRUMMAN</v>
      </c>
      <c r="B8">
        <f t="shared" si="1"/>
        <v>0</v>
      </c>
      <c r="M8" t="s">
        <v>30</v>
      </c>
      <c r="O8" s="1">
        <v>227583859.88</v>
      </c>
      <c r="P8" s="1">
        <v>298184254.69999999</v>
      </c>
      <c r="Q8" s="1">
        <v>307561285.26999998</v>
      </c>
      <c r="R8" s="1">
        <v>256561259</v>
      </c>
      <c r="S8" s="1">
        <v>269417903.31010002</v>
      </c>
      <c r="T8" s="1">
        <v>279280331.5625</v>
      </c>
      <c r="U8" s="1">
        <v>339180918.24000001</v>
      </c>
      <c r="V8" s="1">
        <v>371591852.20999998</v>
      </c>
      <c r="W8" s="1">
        <v>328751427.3502</v>
      </c>
      <c r="X8" s="1">
        <v>316833641.71579999</v>
      </c>
      <c r="Y8" s="1">
        <v>307253224.32810003</v>
      </c>
      <c r="Z8" s="1">
        <v>250950653.59</v>
      </c>
      <c r="AA8" s="1">
        <v>971859037.22979999</v>
      </c>
      <c r="AB8" s="1">
        <v>1036044814.4493001</v>
      </c>
      <c r="AC8" s="1">
        <v>879433932.14979994</v>
      </c>
      <c r="AD8" s="1">
        <v>819436988.04939997</v>
      </c>
      <c r="AE8" s="1">
        <v>908686891.9619</v>
      </c>
      <c r="AF8" s="1"/>
    </row>
    <row r="9" spans="1:32" x14ac:dyDescent="0.3">
      <c r="A9" t="str">
        <f t="shared" si="0"/>
        <v>RUSSIA SPACE AGENCY</v>
      </c>
      <c r="B9">
        <f t="shared" si="1"/>
        <v>0</v>
      </c>
      <c r="M9" t="s">
        <v>31</v>
      </c>
      <c r="O9" s="1">
        <v>100040612</v>
      </c>
      <c r="P9" s="1">
        <v>199782273</v>
      </c>
      <c r="Q9" s="1">
        <v>387192261</v>
      </c>
      <c r="R9" s="1">
        <v>341238820</v>
      </c>
      <c r="S9" s="1">
        <v>414009402.3398</v>
      </c>
      <c r="T9" s="1">
        <v>586488883.38090003</v>
      </c>
      <c r="U9" s="1">
        <v>285001263</v>
      </c>
      <c r="V9" s="1">
        <v>312278472.29000002</v>
      </c>
      <c r="W9" s="1">
        <v>459872927.36330003</v>
      </c>
      <c r="X9" s="1">
        <v>235823637.52149999</v>
      </c>
      <c r="Y9" s="1">
        <v>254927244.28130001</v>
      </c>
      <c r="Z9" s="1">
        <v>127459133.88</v>
      </c>
      <c r="AA9" s="1">
        <v>184529617.63999999</v>
      </c>
      <c r="AB9" s="1">
        <v>136408443.41</v>
      </c>
      <c r="AC9" s="1">
        <v>3413944.54</v>
      </c>
      <c r="AD9" s="1">
        <v>2504481</v>
      </c>
      <c r="AE9" s="1">
        <v>6014852</v>
      </c>
      <c r="AF9" s="1"/>
    </row>
    <row r="10" spans="1:32" x14ac:dyDescent="0.3">
      <c r="A10" t="str">
        <f t="shared" si="0"/>
        <v>Rocket Lab</v>
      </c>
      <c r="B10">
        <f t="shared" si="1"/>
        <v>0</v>
      </c>
      <c r="M10" t="s">
        <v>33</v>
      </c>
      <c r="O10" s="1"/>
      <c r="P10" s="1"/>
      <c r="Q10" s="1"/>
      <c r="R10" s="1"/>
      <c r="S10" s="1"/>
      <c r="T10" s="1"/>
      <c r="U10" s="1"/>
      <c r="V10" s="1"/>
      <c r="W10" s="1">
        <v>3025000</v>
      </c>
      <c r="X10" s="1">
        <v>3925000</v>
      </c>
      <c r="Y10" s="1">
        <v>0</v>
      </c>
      <c r="Z10" s="1">
        <v>6530871</v>
      </c>
      <c r="AA10" s="1">
        <v>0</v>
      </c>
      <c r="AB10" s="1">
        <v>9819139</v>
      </c>
      <c r="AC10" s="1">
        <v>456010</v>
      </c>
      <c r="AD10" s="1">
        <v>0</v>
      </c>
      <c r="AE10" s="1">
        <v>14099000</v>
      </c>
      <c r="AF10" s="1"/>
    </row>
    <row r="11" spans="1:32" x14ac:dyDescent="0.3">
      <c r="A11" t="str">
        <f t="shared" si="0"/>
        <v>SPACEX</v>
      </c>
      <c r="B11" t="str">
        <f t="shared" si="1"/>
        <v>EELV</v>
      </c>
      <c r="M11" t="s">
        <v>34</v>
      </c>
      <c r="N11" t="s">
        <v>50</v>
      </c>
      <c r="O11" s="1"/>
      <c r="P11" s="1"/>
      <c r="Q11" s="1"/>
      <c r="R11" s="1"/>
      <c r="S11" s="1"/>
      <c r="T11" s="1"/>
      <c r="U11" s="1"/>
      <c r="V11" s="1">
        <v>4252654</v>
      </c>
      <c r="W11" s="1">
        <v>961124</v>
      </c>
      <c r="X11" s="1">
        <v>83422533</v>
      </c>
      <c r="Y11" s="1">
        <v>105953407.25</v>
      </c>
      <c r="Z11" s="1">
        <v>232991912.97</v>
      </c>
      <c r="AA11" s="1">
        <v>90363821.769999996</v>
      </c>
      <c r="AB11" s="1">
        <v>-21425376.329999998</v>
      </c>
      <c r="AC11" s="1">
        <v>93053647.079999998</v>
      </c>
      <c r="AD11" s="1">
        <v>783000</v>
      </c>
      <c r="AE11" s="1">
        <v>4821062.5</v>
      </c>
      <c r="AF11" s="1"/>
    </row>
    <row r="12" spans="1:32" x14ac:dyDescent="0.3">
      <c r="A12" t="str">
        <f t="shared" si="0"/>
        <v>SPACEX</v>
      </c>
      <c r="B12">
        <f t="shared" si="1"/>
        <v>0</v>
      </c>
      <c r="M12" t="s">
        <v>34</v>
      </c>
      <c r="O12" s="1"/>
      <c r="P12" s="1">
        <v>20000</v>
      </c>
      <c r="Q12" s="1">
        <v>25657217.649999999</v>
      </c>
      <c r="R12" s="1">
        <v>115342392</v>
      </c>
      <c r="S12" s="1">
        <v>194582177.50999999</v>
      </c>
      <c r="T12" s="1">
        <v>256277026.80000001</v>
      </c>
      <c r="U12" s="1">
        <v>594242502.10000002</v>
      </c>
      <c r="V12" s="1">
        <v>363881248.89999998</v>
      </c>
      <c r="W12" s="1">
        <v>517644576.06</v>
      </c>
      <c r="X12" s="1">
        <v>571137104.85000002</v>
      </c>
      <c r="Y12" s="1">
        <v>517776703.58999997</v>
      </c>
      <c r="Z12" s="1">
        <v>552815435.62</v>
      </c>
      <c r="AA12" s="1">
        <v>1132217591.3199999</v>
      </c>
      <c r="AB12" s="1">
        <v>1103892413.1300001</v>
      </c>
      <c r="AC12" s="1">
        <v>2046677238.4138</v>
      </c>
      <c r="AD12" s="1">
        <v>2735245134.8775001</v>
      </c>
      <c r="AE12" s="1">
        <v>3072842940.5893002</v>
      </c>
      <c r="AF12" s="1"/>
    </row>
    <row r="13" spans="1:32" x14ac:dyDescent="0.3">
      <c r="A13" t="str">
        <f t="shared" si="0"/>
        <v>UNITED LAUNCH ALLIANCE</v>
      </c>
      <c r="B13" t="str">
        <f t="shared" si="1"/>
        <v>EELV</v>
      </c>
      <c r="M13" t="s">
        <v>35</v>
      </c>
      <c r="N13" t="s">
        <v>50</v>
      </c>
      <c r="O13" s="1"/>
      <c r="P13" s="1"/>
      <c r="Q13" s="1">
        <v>1203531341.6500001</v>
      </c>
      <c r="R13" s="1">
        <v>1101869285.6828001</v>
      </c>
      <c r="S13" s="1">
        <v>1530669021.0599</v>
      </c>
      <c r="T13" s="1">
        <v>2428002412.1883998</v>
      </c>
      <c r="U13" s="1">
        <v>1252379999.75</v>
      </c>
      <c r="V13" s="1">
        <v>2519198422.9960999</v>
      </c>
      <c r="W13" s="1">
        <v>1718183663.03</v>
      </c>
      <c r="X13" s="1">
        <v>1483134320.1749001</v>
      </c>
      <c r="Y13" s="1">
        <v>1951439106.2</v>
      </c>
      <c r="Z13" s="1">
        <v>1282502756.23</v>
      </c>
      <c r="AA13" s="1">
        <v>1115056160.25</v>
      </c>
      <c r="AB13" s="1">
        <v>550572741.75</v>
      </c>
      <c r="AC13" s="1">
        <v>236087109.41999999</v>
      </c>
      <c r="AD13" s="1">
        <v>314136456.75999999</v>
      </c>
      <c r="AE13" s="1">
        <v>198322674.539</v>
      </c>
      <c r="AF13" s="1"/>
    </row>
    <row r="14" spans="1:32" x14ac:dyDescent="0.3">
      <c r="A14" t="str">
        <f t="shared" si="0"/>
        <v>UNITED LAUNCH ALLIANCE</v>
      </c>
      <c r="B14">
        <f t="shared" si="1"/>
        <v>0</v>
      </c>
      <c r="M14" t="s">
        <v>35</v>
      </c>
      <c r="O14" s="1"/>
      <c r="P14" s="1">
        <v>106995229</v>
      </c>
      <c r="Q14" s="1">
        <v>341068590.87</v>
      </c>
      <c r="R14" s="1">
        <v>293541837.0625</v>
      </c>
      <c r="S14" s="1">
        <v>345407587</v>
      </c>
      <c r="T14" s="1">
        <v>314903100</v>
      </c>
      <c r="U14" s="1">
        <v>295542533</v>
      </c>
      <c r="V14" s="1">
        <v>364613332</v>
      </c>
      <c r="W14" s="1">
        <v>376762360</v>
      </c>
      <c r="X14" s="1">
        <v>379660434</v>
      </c>
      <c r="Y14" s="1">
        <v>297815333</v>
      </c>
      <c r="Z14" s="1">
        <v>455470330</v>
      </c>
      <c r="AA14" s="1">
        <v>521984367.19</v>
      </c>
      <c r="AB14" s="1">
        <v>743849337.72000003</v>
      </c>
      <c r="AC14" s="1">
        <v>486395855.77999997</v>
      </c>
      <c r="AD14" s="1">
        <v>808562242.24000001</v>
      </c>
      <c r="AE14" s="1">
        <v>859345247.5</v>
      </c>
      <c r="AF14" s="1"/>
    </row>
    <row r="15" spans="1:32" x14ac:dyDescent="0.3">
      <c r="A15" t="str">
        <f t="shared" si="0"/>
        <v>Virgin Orbit</v>
      </c>
      <c r="B15">
        <f t="shared" si="1"/>
        <v>0</v>
      </c>
      <c r="M15" t="s">
        <v>37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>
        <v>35050000</v>
      </c>
      <c r="AC15" s="1">
        <v>2249791</v>
      </c>
      <c r="AD15" s="1">
        <v>0</v>
      </c>
      <c r="AE15" s="1">
        <v>-210426</v>
      </c>
      <c r="AF15" s="1"/>
    </row>
    <row r="16" spans="1:32" x14ac:dyDescent="0.3">
      <c r="A16" t="str">
        <f t="shared" si="0"/>
        <v>Grand Total</v>
      </c>
      <c r="B16" t="str">
        <f t="shared" si="1"/>
        <v/>
      </c>
      <c r="M16" t="s">
        <v>38</v>
      </c>
      <c r="N16" t="s">
        <v>39</v>
      </c>
      <c r="O16" s="1">
        <f t="shared" ref="O16:AE16" si="2">SUM(O2:O15)</f>
        <v>470024065.13</v>
      </c>
      <c r="P16" s="1">
        <f t="shared" si="2"/>
        <v>1469723104.9219</v>
      </c>
      <c r="Q16" s="1">
        <f t="shared" si="2"/>
        <v>2378676445.0599999</v>
      </c>
      <c r="R16" s="1">
        <f t="shared" si="2"/>
        <v>2362468635.2844</v>
      </c>
      <c r="S16" s="1">
        <f t="shared" si="2"/>
        <v>3029233161.9147</v>
      </c>
      <c r="T16" s="1">
        <f t="shared" si="2"/>
        <v>4437110907.7318993</v>
      </c>
      <c r="U16" s="1">
        <f t="shared" si="2"/>
        <v>3400003884.2199998</v>
      </c>
      <c r="V16" s="1">
        <f t="shared" si="2"/>
        <v>4611582670.4762001</v>
      </c>
      <c r="W16" s="1">
        <f t="shared" si="2"/>
        <v>4137370397.7817001</v>
      </c>
      <c r="X16" s="1">
        <f t="shared" si="2"/>
        <v>3988187883.5180998</v>
      </c>
      <c r="Y16" s="1">
        <f t="shared" si="2"/>
        <v>4405221709.8092003</v>
      </c>
      <c r="Z16" s="1">
        <f t="shared" si="2"/>
        <v>4075616438.8547001</v>
      </c>
      <c r="AA16" s="1">
        <f t="shared" si="2"/>
        <v>5044507487.8948994</v>
      </c>
      <c r="AB16" s="1">
        <f t="shared" si="2"/>
        <v>4773790699.0787001</v>
      </c>
      <c r="AC16" s="1">
        <f t="shared" si="2"/>
        <v>5150692757.2147999</v>
      </c>
      <c r="AD16" s="1">
        <f t="shared" si="2"/>
        <v>5982512329.3619003</v>
      </c>
      <c r="AE16" s="1">
        <f t="shared" si="2"/>
        <v>6654467187.7102995</v>
      </c>
      <c r="AF16" s="1"/>
    </row>
    <row r="19" spans="1:32" x14ac:dyDescent="0.3">
      <c r="A19" t="str">
        <f t="shared" ref="A19:A34" si="3">M19</f>
        <v>ParentID</v>
      </c>
      <c r="B19" t="str">
        <f t="shared" ref="B19:B34" si="4">N19</f>
        <v>TopProject</v>
      </c>
      <c r="C19" t="str">
        <f t="shared" ref="C19:C34" si="5">AB19</f>
        <v>2020</v>
      </c>
      <c r="D19" t="str">
        <f t="shared" ref="D19:D34" si="6">AD19</f>
        <v>2022</v>
      </c>
      <c r="E19" t="str">
        <f t="shared" ref="E19:E34" si="7">AE19</f>
        <v>2023</v>
      </c>
      <c r="F19">
        <f t="shared" ref="F19:F34" si="8">AF19</f>
        <v>0</v>
      </c>
      <c r="G19" t="str">
        <f>AD19&amp;"-"&amp;AE19</f>
        <v>2022-2023</v>
      </c>
      <c r="H19" t="str">
        <f>AB19&amp;"-"&amp;AE19</f>
        <v>2020-2023</v>
      </c>
      <c r="I19" t="str">
        <f>AF19&amp;"/"&amp;AE19</f>
        <v>/2023</v>
      </c>
      <c r="J19" t="str">
        <f>"Share "&amp;AE19</f>
        <v>Share 2023</v>
      </c>
      <c r="K19" t="str">
        <f>"Share "&amp;AF19</f>
        <v xml:space="preserve">Share </v>
      </c>
      <c r="M19" t="s">
        <v>0</v>
      </c>
      <c r="N19" t="s">
        <v>49</v>
      </c>
      <c r="O19" t="s">
        <v>2</v>
      </c>
      <c r="P19" t="s">
        <v>3</v>
      </c>
      <c r="Q19" t="s">
        <v>4</v>
      </c>
      <c r="R19" t="s">
        <v>5</v>
      </c>
      <c r="S19" t="s">
        <v>6</v>
      </c>
      <c r="T19" t="s">
        <v>7</v>
      </c>
      <c r="U19" t="s">
        <v>8</v>
      </c>
      <c r="V19" t="s">
        <v>9</v>
      </c>
      <c r="W19" t="s">
        <v>10</v>
      </c>
      <c r="X19" t="s">
        <v>11</v>
      </c>
      <c r="Y19" t="s">
        <v>12</v>
      </c>
      <c r="Z19" t="s">
        <v>13</v>
      </c>
      <c r="AA19" t="s">
        <v>14</v>
      </c>
      <c r="AB19" t="s">
        <v>15</v>
      </c>
      <c r="AC19" t="s">
        <v>16</v>
      </c>
      <c r="AD19" t="s">
        <v>17</v>
      </c>
      <c r="AE19" t="s">
        <v>18</v>
      </c>
    </row>
    <row r="20" spans="1:32" x14ac:dyDescent="0.3">
      <c r="A20" t="str">
        <f t="shared" si="3"/>
        <v>ABL Space</v>
      </c>
      <c r="B20">
        <f t="shared" si="4"/>
        <v>0</v>
      </c>
      <c r="C20" s="1">
        <f t="shared" si="5"/>
        <v>0</v>
      </c>
      <c r="D20" s="1">
        <f t="shared" si="6"/>
        <v>0</v>
      </c>
      <c r="E20" s="1">
        <f t="shared" si="7"/>
        <v>1005000</v>
      </c>
      <c r="F20" s="1">
        <f t="shared" si="8"/>
        <v>0</v>
      </c>
      <c r="G20" s="2" t="e">
        <f t="shared" ref="G20:G34" si="9">AE20/AD20-1</f>
        <v>#DIV/0!</v>
      </c>
      <c r="H20" s="2" t="e">
        <f t="shared" ref="H20:H34" si="10">AE20/AB20-1</f>
        <v>#DIV/0!</v>
      </c>
      <c r="I20" s="2">
        <f t="shared" ref="I20:I34" si="11">AF20/AE20</f>
        <v>0</v>
      </c>
      <c r="J20" s="2">
        <f t="shared" ref="J20:J33" si="12">AE20/SUM(AE$19:AE$33)</f>
        <v>1.5102636644689883E-4</v>
      </c>
      <c r="K20" s="2" t="e">
        <f>AF20/SUM(AF19:AF$33)</f>
        <v>#DIV/0!</v>
      </c>
      <c r="M20" t="s">
        <v>19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>
        <v>55944.087992585199</v>
      </c>
      <c r="AD20" s="1">
        <v>0</v>
      </c>
      <c r="AE20" s="1">
        <v>1005000</v>
      </c>
      <c r="AF20" s="1"/>
    </row>
    <row r="21" spans="1:32" x14ac:dyDescent="0.3">
      <c r="A21" t="str">
        <f t="shared" si="3"/>
        <v>BLUE ORIGIN</v>
      </c>
      <c r="B21">
        <f t="shared" si="4"/>
        <v>0</v>
      </c>
      <c r="C21" s="1">
        <f t="shared" si="5"/>
        <v>267287908.42519</v>
      </c>
      <c r="D21" s="1">
        <f t="shared" si="6"/>
        <v>15815424.964728599</v>
      </c>
      <c r="E21" s="1">
        <f t="shared" si="7"/>
        <v>440844388</v>
      </c>
      <c r="F21" s="1">
        <f t="shared" si="8"/>
        <v>0</v>
      </c>
      <c r="G21" s="2">
        <f t="shared" si="9"/>
        <v>26.874330849987697</v>
      </c>
      <c r="H21" s="2">
        <f t="shared" si="10"/>
        <v>0.64932409624278198</v>
      </c>
      <c r="I21" s="2">
        <f t="shared" si="11"/>
        <v>0</v>
      </c>
      <c r="J21" s="2">
        <f t="shared" si="12"/>
        <v>6.6247886654872482E-2</v>
      </c>
      <c r="K21" s="2" t="e">
        <f>AF21/SUM(AF19:AF$33)</f>
        <v>#DIV/0!</v>
      </c>
      <c r="M21" t="s">
        <v>21</v>
      </c>
      <c r="O21" s="1"/>
      <c r="P21" s="1"/>
      <c r="Q21" s="1"/>
      <c r="R21" s="1"/>
      <c r="S21" s="1"/>
      <c r="T21" s="1"/>
      <c r="U21" s="1"/>
      <c r="V21" s="1"/>
      <c r="W21" s="1"/>
      <c r="X21" s="1">
        <v>970601.73317900696</v>
      </c>
      <c r="Y21" s="1">
        <v>811311.96249855298</v>
      </c>
      <c r="Z21" s="1">
        <v>420743.79300202901</v>
      </c>
      <c r="AA21" s="1">
        <v>3004110.8971396601</v>
      </c>
      <c r="AB21" s="1">
        <v>267287908.42519</v>
      </c>
      <c r="AC21" s="1">
        <v>312091725.19223899</v>
      </c>
      <c r="AD21" s="1">
        <v>15815424.964728599</v>
      </c>
      <c r="AE21" s="1">
        <v>440844388</v>
      </c>
      <c r="AF21" s="1"/>
    </row>
    <row r="22" spans="1:32" x14ac:dyDescent="0.3">
      <c r="A22" t="str">
        <f t="shared" si="3"/>
        <v>BOEING</v>
      </c>
      <c r="B22" t="str">
        <f t="shared" si="4"/>
        <v>EELV</v>
      </c>
      <c r="C22" s="1">
        <f t="shared" si="5"/>
        <v>0</v>
      </c>
      <c r="D22" s="1">
        <f t="shared" si="6"/>
        <v>0</v>
      </c>
      <c r="E22" s="1">
        <f t="shared" si="7"/>
        <v>0</v>
      </c>
      <c r="F22" s="1">
        <f t="shared" si="8"/>
        <v>0</v>
      </c>
      <c r="G22" s="2" t="e">
        <f t="shared" si="9"/>
        <v>#DIV/0!</v>
      </c>
      <c r="H22" s="2" t="e">
        <f t="shared" si="10"/>
        <v>#DIV/0!</v>
      </c>
      <c r="I22" s="2" t="e">
        <f t="shared" si="11"/>
        <v>#DIV/0!</v>
      </c>
      <c r="J22" s="2">
        <f t="shared" si="12"/>
        <v>0</v>
      </c>
      <c r="K22" s="2" t="e">
        <f>AF22/SUM(AF19:AF$33)</f>
        <v>#DIV/0!</v>
      </c>
      <c r="M22" t="s">
        <v>26</v>
      </c>
      <c r="N22" t="s">
        <v>50</v>
      </c>
      <c r="O22" s="1">
        <v>107688207.36181299</v>
      </c>
      <c r="P22" s="1">
        <v>1042795400.10004</v>
      </c>
      <c r="Q22" s="1">
        <v>32914178.714694899</v>
      </c>
      <c r="R22" s="1"/>
      <c r="S22" s="1">
        <v>1044468.44371604</v>
      </c>
      <c r="T22" s="1"/>
      <c r="U22" s="1"/>
      <c r="V22" s="1"/>
      <c r="W22" s="1"/>
      <c r="X22" s="1"/>
      <c r="Y22" s="1"/>
      <c r="Z22" s="1">
        <v>0</v>
      </c>
      <c r="AA22" s="1"/>
      <c r="AB22" s="1"/>
      <c r="AC22" s="1"/>
      <c r="AD22" s="1"/>
      <c r="AE22" s="1"/>
      <c r="AF22" s="1"/>
    </row>
    <row r="23" spans="1:32" x14ac:dyDescent="0.3">
      <c r="A23" t="str">
        <f t="shared" si="3"/>
        <v>BOEING</v>
      </c>
      <c r="B23">
        <f t="shared" si="4"/>
        <v>0</v>
      </c>
      <c r="C23" s="1">
        <f t="shared" si="5"/>
        <v>1097946103.21311</v>
      </c>
      <c r="D23" s="1">
        <f t="shared" si="6"/>
        <v>1305981891.2109201</v>
      </c>
      <c r="E23" s="1">
        <f t="shared" si="7"/>
        <v>1053823879.6201</v>
      </c>
      <c r="F23" s="1">
        <f t="shared" si="8"/>
        <v>0</v>
      </c>
      <c r="G23" s="2">
        <f t="shared" si="9"/>
        <v>-0.19307925575983031</v>
      </c>
      <c r="H23" s="2">
        <f t="shared" si="10"/>
        <v>-4.0186147083073998E-2</v>
      </c>
      <c r="I23" s="2">
        <f t="shared" si="11"/>
        <v>0</v>
      </c>
      <c r="J23" s="2">
        <f t="shared" si="12"/>
        <v>0.15836337454129137</v>
      </c>
      <c r="K23" s="2" t="e">
        <f>AF23/SUM(AF19:AF$33)</f>
        <v>#DIV/0!</v>
      </c>
      <c r="M23" t="s">
        <v>26</v>
      </c>
      <c r="O23" s="1">
        <v>93920680.972549602</v>
      </c>
      <c r="P23" s="1">
        <v>156602126.711972</v>
      </c>
      <c r="Q23" s="1">
        <v>123144509.015507</v>
      </c>
      <c r="R23" s="1">
        <v>345622313.88623202</v>
      </c>
      <c r="S23" s="1">
        <v>365959388.03541398</v>
      </c>
      <c r="T23" s="1">
        <v>749876185.64678204</v>
      </c>
      <c r="U23" s="1">
        <v>815675097.03866696</v>
      </c>
      <c r="V23" s="1">
        <v>854296184.91630304</v>
      </c>
      <c r="W23" s="1">
        <v>916112227.22688401</v>
      </c>
      <c r="X23" s="1">
        <v>1133894616.1619799</v>
      </c>
      <c r="Y23" s="1">
        <v>1183336891.1637399</v>
      </c>
      <c r="Z23" s="1">
        <v>1393072846.35059</v>
      </c>
      <c r="AA23" s="1">
        <v>1202889309.2207799</v>
      </c>
      <c r="AB23" s="1">
        <v>1097946103.21311</v>
      </c>
      <c r="AC23" s="1">
        <v>1201728418.4800601</v>
      </c>
      <c r="AD23" s="1">
        <v>1305981891.2109201</v>
      </c>
      <c r="AE23" s="1">
        <v>1053823879.6201</v>
      </c>
      <c r="AF23" s="1"/>
    </row>
    <row r="24" spans="1:32" x14ac:dyDescent="0.3">
      <c r="A24" t="str">
        <f t="shared" si="3"/>
        <v>Firefly Aerospace</v>
      </c>
      <c r="B24">
        <f t="shared" si="4"/>
        <v>0</v>
      </c>
      <c r="C24" s="1">
        <f t="shared" si="5"/>
        <v>0</v>
      </c>
      <c r="D24" s="1">
        <f t="shared" si="6"/>
        <v>39601641.323541701</v>
      </c>
      <c r="E24" s="1">
        <f t="shared" si="7"/>
        <v>94871677</v>
      </c>
      <c r="F24" s="1">
        <f t="shared" si="8"/>
        <v>0</v>
      </c>
      <c r="G24" s="2">
        <f t="shared" si="9"/>
        <v>1.3956501253295861</v>
      </c>
      <c r="H24" s="2" t="e">
        <f t="shared" si="10"/>
        <v>#DIV/0!</v>
      </c>
      <c r="I24" s="2">
        <f t="shared" si="11"/>
        <v>0</v>
      </c>
      <c r="J24" s="2">
        <f t="shared" si="12"/>
        <v>1.4256840453764999E-2</v>
      </c>
      <c r="K24" s="2" t="e">
        <f>AF24/SUM(AF19:AF$33)</f>
        <v>#DIV/0!</v>
      </c>
      <c r="M24" t="s">
        <v>29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>
        <v>29312.746145944599</v>
      </c>
      <c r="AB24" s="1"/>
      <c r="AC24" s="1">
        <v>55831361.214721099</v>
      </c>
      <c r="AD24" s="1">
        <v>39601641.323541701</v>
      </c>
      <c r="AE24" s="1">
        <v>94871677</v>
      </c>
      <c r="AF24" s="1"/>
    </row>
    <row r="25" spans="1:32" x14ac:dyDescent="0.3">
      <c r="A25" t="str">
        <f t="shared" si="3"/>
        <v>NORTHROP GRUMMAN</v>
      </c>
      <c r="B25" t="str">
        <f t="shared" si="4"/>
        <v>EELV</v>
      </c>
      <c r="C25" s="1">
        <f t="shared" si="5"/>
        <v>0</v>
      </c>
      <c r="D25" s="1">
        <f t="shared" si="6"/>
        <v>0</v>
      </c>
      <c r="E25" s="1">
        <f t="shared" si="7"/>
        <v>0</v>
      </c>
      <c r="F25" s="1">
        <f t="shared" si="8"/>
        <v>0</v>
      </c>
      <c r="G25" s="2" t="e">
        <f t="shared" si="9"/>
        <v>#DIV/0!</v>
      </c>
      <c r="H25" s="2" t="e">
        <f t="shared" si="10"/>
        <v>#DIV/0!</v>
      </c>
      <c r="I25" s="2" t="e">
        <f t="shared" si="11"/>
        <v>#DIV/0!</v>
      </c>
      <c r="J25" s="2">
        <f t="shared" si="12"/>
        <v>0</v>
      </c>
      <c r="K25" s="2" t="e">
        <f>AF25/SUM(AF19:AF$33)</f>
        <v>#DIV/0!</v>
      </c>
      <c r="M25" t="s">
        <v>30</v>
      </c>
      <c r="N25" t="s">
        <v>50</v>
      </c>
      <c r="O25" s="1"/>
      <c r="P25" s="1"/>
      <c r="Q25" s="1"/>
      <c r="R25" s="1"/>
      <c r="S25" s="1">
        <v>149651.84202842799</v>
      </c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x14ac:dyDescent="0.3">
      <c r="A26" t="str">
        <f t="shared" si="3"/>
        <v>NORTHROP GRUMMAN</v>
      </c>
      <c r="B26">
        <f t="shared" si="4"/>
        <v>0</v>
      </c>
      <c r="C26" s="1">
        <f t="shared" si="5"/>
        <v>1199108661.0512199</v>
      </c>
      <c r="D26" s="1">
        <f t="shared" si="6"/>
        <v>856923439.83915198</v>
      </c>
      <c r="E26" s="1">
        <f t="shared" si="7"/>
        <v>908686891.9619</v>
      </c>
      <c r="F26" s="1">
        <f t="shared" si="8"/>
        <v>0</v>
      </c>
      <c r="G26" s="2">
        <f t="shared" si="9"/>
        <v>6.0406157325401555E-2</v>
      </c>
      <c r="H26" s="2">
        <f t="shared" si="10"/>
        <v>-0.24219804136408829</v>
      </c>
      <c r="I26" s="2">
        <f t="shared" si="11"/>
        <v>0</v>
      </c>
      <c r="J26" s="2">
        <f t="shared" si="12"/>
        <v>0.13655291495615071</v>
      </c>
      <c r="K26" s="2" t="e">
        <f>AF26/SUM(AF19:AF$33)</f>
        <v>#DIV/0!</v>
      </c>
      <c r="M26" t="s">
        <v>30</v>
      </c>
      <c r="O26" s="1">
        <v>322212500.373487</v>
      </c>
      <c r="P26" s="1">
        <v>413582001.550928</v>
      </c>
      <c r="Q26" s="1">
        <v>422269779.230618</v>
      </c>
      <c r="R26" s="1">
        <v>349224273.80297703</v>
      </c>
      <c r="S26" s="1">
        <v>359508564.47430599</v>
      </c>
      <c r="T26" s="1">
        <v>366026949.61238903</v>
      </c>
      <c r="U26" s="1">
        <v>436610931.93501502</v>
      </c>
      <c r="V26" s="1">
        <v>469761986.33123201</v>
      </c>
      <c r="W26" s="1">
        <v>411343652.48024303</v>
      </c>
      <c r="X26" s="1">
        <v>393287397.404814</v>
      </c>
      <c r="Y26" s="1">
        <v>375064011.00936103</v>
      </c>
      <c r="Z26" s="1">
        <v>299682510.988832</v>
      </c>
      <c r="AA26" s="1">
        <v>1139514289.91837</v>
      </c>
      <c r="AB26" s="1">
        <v>1199108661.0512199</v>
      </c>
      <c r="AC26" s="1">
        <v>983982585.677073</v>
      </c>
      <c r="AD26" s="1">
        <v>856923439.83915198</v>
      </c>
      <c r="AE26" s="1">
        <v>908686891.9619</v>
      </c>
      <c r="AF26" s="1"/>
    </row>
    <row r="27" spans="1:32" x14ac:dyDescent="0.3">
      <c r="A27" t="str">
        <f t="shared" si="3"/>
        <v>RUSSIA SPACE AGENCY</v>
      </c>
      <c r="B27">
        <f t="shared" si="4"/>
        <v>0</v>
      </c>
      <c r="C27" s="1">
        <f t="shared" si="5"/>
        <v>157877867.49397501</v>
      </c>
      <c r="D27" s="1">
        <f t="shared" si="6"/>
        <v>2619052.4772875099</v>
      </c>
      <c r="E27" s="1">
        <f t="shared" si="7"/>
        <v>6014852</v>
      </c>
      <c r="F27" s="1">
        <f t="shared" si="8"/>
        <v>0</v>
      </c>
      <c r="G27" s="2">
        <f t="shared" si="9"/>
        <v>1.296575594479664</v>
      </c>
      <c r="H27" s="2">
        <f t="shared" si="10"/>
        <v>-0.96190186695909397</v>
      </c>
      <c r="I27" s="2">
        <f t="shared" si="11"/>
        <v>0</v>
      </c>
      <c r="J27" s="2">
        <f t="shared" si="12"/>
        <v>9.0388183311031082E-4</v>
      </c>
      <c r="K27" s="2" t="e">
        <f>AF27/SUM(AF19:AF$33)</f>
        <v>#DIV/0!</v>
      </c>
      <c r="M27" t="s">
        <v>31</v>
      </c>
      <c r="O27" s="1">
        <v>141637178.26215899</v>
      </c>
      <c r="P27" s="1">
        <v>277098307.63822001</v>
      </c>
      <c r="Q27" s="1">
        <v>531600036.81458801</v>
      </c>
      <c r="R27" s="1">
        <v>464485088.56079799</v>
      </c>
      <c r="S27" s="1">
        <v>552450019.41364002</v>
      </c>
      <c r="T27" s="1">
        <v>768656839.40025604</v>
      </c>
      <c r="U27" s="1">
        <v>366868123.61607599</v>
      </c>
      <c r="V27" s="1">
        <v>394778719.06763297</v>
      </c>
      <c r="W27" s="1">
        <v>575406808.55172098</v>
      </c>
      <c r="X27" s="1">
        <v>292729219.48913699</v>
      </c>
      <c r="Y27" s="1">
        <v>311189687.15396202</v>
      </c>
      <c r="Z27" s="1">
        <v>152210296.100788</v>
      </c>
      <c r="AA27" s="1">
        <v>216362793.531582</v>
      </c>
      <c r="AB27" s="1">
        <v>157877867.49397501</v>
      </c>
      <c r="AC27" s="1">
        <v>3819800.2749513201</v>
      </c>
      <c r="AD27" s="1">
        <v>2619052.4772875099</v>
      </c>
      <c r="AE27" s="1">
        <v>6014852</v>
      </c>
      <c r="AF27" s="1"/>
    </row>
    <row r="28" spans="1:32" x14ac:dyDescent="0.3">
      <c r="A28" t="str">
        <f t="shared" si="3"/>
        <v>Rocket Lab</v>
      </c>
      <c r="B28">
        <f t="shared" si="4"/>
        <v>0</v>
      </c>
      <c r="C28" s="1">
        <f t="shared" si="5"/>
        <v>11364580.4262089</v>
      </c>
      <c r="D28" s="1">
        <f t="shared" si="6"/>
        <v>0</v>
      </c>
      <c r="E28" s="1">
        <f t="shared" si="7"/>
        <v>14099000</v>
      </c>
      <c r="F28" s="1">
        <f t="shared" si="8"/>
        <v>0</v>
      </c>
      <c r="G28" s="2" t="e">
        <f t="shared" si="9"/>
        <v>#DIV/0!</v>
      </c>
      <c r="H28" s="2">
        <f t="shared" si="10"/>
        <v>0.24060893330342448</v>
      </c>
      <c r="I28" s="2">
        <f t="shared" si="11"/>
        <v>0</v>
      </c>
      <c r="J28" s="2">
        <f t="shared" si="12"/>
        <v>2.1187271050097777E-3</v>
      </c>
      <c r="K28" s="2" t="e">
        <f>AF28/SUM(AF19:AF$33)</f>
        <v>#DIV/0!</v>
      </c>
      <c r="M28" t="s">
        <v>33</v>
      </c>
      <c r="O28" s="1"/>
      <c r="P28" s="1"/>
      <c r="Q28" s="1"/>
      <c r="R28" s="1"/>
      <c r="S28" s="1"/>
      <c r="T28" s="1"/>
      <c r="U28" s="1"/>
      <c r="V28" s="1"/>
      <c r="W28" s="1">
        <v>3784970.78714502</v>
      </c>
      <c r="X28" s="1">
        <v>4872124.7732857596</v>
      </c>
      <c r="Y28" s="1">
        <v>0</v>
      </c>
      <c r="Z28" s="1">
        <v>7799094.3327917</v>
      </c>
      <c r="AA28" s="1">
        <v>0</v>
      </c>
      <c r="AB28" s="1">
        <v>11364580.4262089</v>
      </c>
      <c r="AC28" s="1">
        <v>510221.271309976</v>
      </c>
      <c r="AD28" s="1">
        <v>0</v>
      </c>
      <c r="AE28" s="1">
        <v>14099000</v>
      </c>
      <c r="AF28" s="1"/>
    </row>
    <row r="29" spans="1:32" x14ac:dyDescent="0.3">
      <c r="A29" t="str">
        <f t="shared" si="3"/>
        <v>SPACEX</v>
      </c>
      <c r="B29" t="str">
        <f t="shared" si="4"/>
        <v>EELV</v>
      </c>
      <c r="C29" s="1">
        <f t="shared" si="5"/>
        <v>-24797531.887885299</v>
      </c>
      <c r="D29" s="1">
        <f t="shared" si="6"/>
        <v>818819.58366468898</v>
      </c>
      <c r="E29" s="1">
        <f t="shared" si="7"/>
        <v>4821062.5</v>
      </c>
      <c r="F29" s="1">
        <f t="shared" si="8"/>
        <v>0</v>
      </c>
      <c r="G29" s="2">
        <f t="shared" si="9"/>
        <v>4.8878202184942499</v>
      </c>
      <c r="H29" s="2">
        <f t="shared" si="10"/>
        <v>-1.1944170299607642</v>
      </c>
      <c r="I29" s="2">
        <f t="shared" si="11"/>
        <v>0</v>
      </c>
      <c r="J29" s="2">
        <f t="shared" si="12"/>
        <v>7.2448512615761417E-4</v>
      </c>
      <c r="K29" s="2" t="e">
        <f>AF29/SUM(AF19:AF$33)</f>
        <v>#DIV/0!</v>
      </c>
      <c r="M29" t="s">
        <v>34</v>
      </c>
      <c r="N29" t="s">
        <v>50</v>
      </c>
      <c r="O29" s="1"/>
      <c r="P29" s="1"/>
      <c r="Q29" s="1"/>
      <c r="R29" s="1"/>
      <c r="S29" s="1"/>
      <c r="T29" s="1"/>
      <c r="U29" s="1"/>
      <c r="V29" s="1">
        <v>5376154.4510143502</v>
      </c>
      <c r="W29" s="1">
        <v>1202587.19432197</v>
      </c>
      <c r="X29" s="1">
        <v>103552863.612624</v>
      </c>
      <c r="Y29" s="1">
        <v>129337324.254921</v>
      </c>
      <c r="Z29" s="1">
        <v>278236380.42010403</v>
      </c>
      <c r="AA29" s="1">
        <v>105952470.73285601</v>
      </c>
      <c r="AB29" s="1">
        <v>-24797531.887885299</v>
      </c>
      <c r="AC29" s="1">
        <v>104116028.40549</v>
      </c>
      <c r="AD29" s="1">
        <v>818819.58366468898</v>
      </c>
      <c r="AE29" s="1">
        <v>4821062.5</v>
      </c>
      <c r="AF29" s="1"/>
    </row>
    <row r="30" spans="1:32" x14ac:dyDescent="0.3">
      <c r="A30" t="str">
        <f t="shared" si="3"/>
        <v>SPACEX</v>
      </c>
      <c r="B30">
        <f t="shared" si="4"/>
        <v>0</v>
      </c>
      <c r="C30" s="1">
        <f t="shared" si="5"/>
        <v>1277634842.6168301</v>
      </c>
      <c r="D30" s="1">
        <f t="shared" si="6"/>
        <v>2860373285.5188498</v>
      </c>
      <c r="E30" s="1">
        <f t="shared" si="7"/>
        <v>3072842940.5893002</v>
      </c>
      <c r="F30" s="1">
        <f t="shared" si="8"/>
        <v>0</v>
      </c>
      <c r="G30" s="2">
        <f t="shared" si="9"/>
        <v>7.4280394152090423E-2</v>
      </c>
      <c r="H30" s="2">
        <f t="shared" si="10"/>
        <v>1.4051026459919917</v>
      </c>
      <c r="I30" s="2">
        <f t="shared" si="11"/>
        <v>0</v>
      </c>
      <c r="J30" s="2">
        <f t="shared" si="12"/>
        <v>0.46177144674547843</v>
      </c>
      <c r="K30" s="2" t="e">
        <f>AF30/SUM(AF19:AF$33)</f>
        <v>#DIV/0!</v>
      </c>
      <c r="M30" t="s">
        <v>34</v>
      </c>
      <c r="O30" s="1"/>
      <c r="P30" s="1">
        <v>27740.029530870401</v>
      </c>
      <c r="Q30" s="1">
        <v>35226370.000457898</v>
      </c>
      <c r="R30" s="1">
        <v>157000956.58206299</v>
      </c>
      <c r="S30" s="1">
        <v>259648517.96945301</v>
      </c>
      <c r="T30" s="1">
        <v>335878641.54459399</v>
      </c>
      <c r="U30" s="1">
        <v>764939177.54444802</v>
      </c>
      <c r="V30" s="1">
        <v>460014333.61717099</v>
      </c>
      <c r="W30" s="1">
        <v>647692429.25989103</v>
      </c>
      <c r="X30" s="1">
        <v>708955729.29487705</v>
      </c>
      <c r="Y30" s="1">
        <v>632050022.19373</v>
      </c>
      <c r="Z30" s="1">
        <v>660166114.29374695</v>
      </c>
      <c r="AA30" s="1">
        <v>1327536273.45344</v>
      </c>
      <c r="AB30" s="1">
        <v>1277634842.6168301</v>
      </c>
      <c r="AC30" s="1">
        <v>2289989830.3648601</v>
      </c>
      <c r="AD30" s="1">
        <v>2860373285.5188498</v>
      </c>
      <c r="AE30" s="1">
        <v>3072842940.5893002</v>
      </c>
      <c r="AF30" s="1"/>
    </row>
    <row r="31" spans="1:32" x14ac:dyDescent="0.3">
      <c r="A31" t="str">
        <f t="shared" si="3"/>
        <v>UNITED LAUNCH ALLIANCE</v>
      </c>
      <c r="B31" t="str">
        <f t="shared" si="4"/>
        <v>EELV</v>
      </c>
      <c r="C31" s="1">
        <f t="shared" si="5"/>
        <v>637227785.86760497</v>
      </c>
      <c r="D31" s="1">
        <f t="shared" si="6"/>
        <v>328507129.93374699</v>
      </c>
      <c r="E31" s="1">
        <f t="shared" si="7"/>
        <v>198322674.539</v>
      </c>
      <c r="F31" s="1">
        <f t="shared" si="8"/>
        <v>0</v>
      </c>
      <c r="G31" s="2">
        <f t="shared" si="9"/>
        <v>-0.39629111070131862</v>
      </c>
      <c r="H31" s="2">
        <f t="shared" si="10"/>
        <v>-0.68877271371809745</v>
      </c>
      <c r="I31" s="2">
        <f t="shared" si="11"/>
        <v>0</v>
      </c>
      <c r="J31" s="2">
        <f t="shared" si="12"/>
        <v>2.9802938228513501E-2</v>
      </c>
      <c r="K31" s="2" t="e">
        <f>AF31/SUM(AF19:AF$33)</f>
        <v>#DIV/0!</v>
      </c>
      <c r="M31" t="s">
        <v>35</v>
      </c>
      <c r="N31" t="s">
        <v>50</v>
      </c>
      <c r="O31" s="1"/>
      <c r="P31" s="1"/>
      <c r="Q31" s="1">
        <v>1652402100.90007</v>
      </c>
      <c r="R31" s="1">
        <v>1499834786.50758</v>
      </c>
      <c r="S31" s="1">
        <v>2042509483.1695499</v>
      </c>
      <c r="T31" s="1">
        <v>3182158627.5435801</v>
      </c>
      <c r="U31" s="1">
        <v>1612127243.66974</v>
      </c>
      <c r="V31" s="1">
        <v>3184740591.3527899</v>
      </c>
      <c r="W31" s="1">
        <v>2149842965.7912002</v>
      </c>
      <c r="X31" s="1">
        <v>1841023048.00878</v>
      </c>
      <c r="Y31" s="1">
        <v>2382121717.3959498</v>
      </c>
      <c r="Z31" s="1">
        <v>1531550688.70647</v>
      </c>
      <c r="AA31" s="1">
        <v>1307414326.5552001</v>
      </c>
      <c r="AB31" s="1">
        <v>637227785.86760497</v>
      </c>
      <c r="AC31" s="1">
        <v>264153560.46615201</v>
      </c>
      <c r="AD31" s="1">
        <v>328507129.93374699</v>
      </c>
      <c r="AE31" s="1">
        <v>198322674.539</v>
      </c>
      <c r="AF31" s="1"/>
    </row>
    <row r="32" spans="1:32" x14ac:dyDescent="0.3">
      <c r="A32" t="str">
        <f t="shared" si="3"/>
        <v>UNITED LAUNCH ALLIANCE</v>
      </c>
      <c r="B32">
        <f t="shared" si="4"/>
        <v>0</v>
      </c>
      <c r="C32" s="1">
        <f t="shared" si="5"/>
        <v>860924325.79895306</v>
      </c>
      <c r="D32" s="1">
        <f t="shared" si="6"/>
        <v>845551211.44054103</v>
      </c>
      <c r="E32" s="1">
        <f t="shared" si="7"/>
        <v>859345247.5</v>
      </c>
      <c r="F32" s="1">
        <f t="shared" si="8"/>
        <v>0</v>
      </c>
      <c r="G32" s="2">
        <f t="shared" si="9"/>
        <v>1.6313661281329717E-2</v>
      </c>
      <c r="H32" s="2">
        <f t="shared" si="10"/>
        <v>-1.8341661997849368E-3</v>
      </c>
      <c r="I32" s="2">
        <f t="shared" si="11"/>
        <v>0</v>
      </c>
      <c r="J32" s="2">
        <f t="shared" si="12"/>
        <v>0.12913809975456317</v>
      </c>
      <c r="K32" s="2" t="e">
        <f>AF32/SUM(AF19:AF$33)</f>
        <v>#DIV/0!</v>
      </c>
      <c r="M32" t="s">
        <v>35</v>
      </c>
      <c r="O32" s="1"/>
      <c r="P32" s="1">
        <v>148402540.606112</v>
      </c>
      <c r="Q32" s="1">
        <v>468274017.13690603</v>
      </c>
      <c r="R32" s="1">
        <v>399561240.37785202</v>
      </c>
      <c r="S32" s="1">
        <v>460908440.884036</v>
      </c>
      <c r="T32" s="1">
        <v>412714423.78924</v>
      </c>
      <c r="U32" s="1">
        <v>380437382.589607</v>
      </c>
      <c r="V32" s="1">
        <v>460939824.33815998</v>
      </c>
      <c r="W32" s="1">
        <v>471416372.32919502</v>
      </c>
      <c r="X32" s="1">
        <v>471274651.19180202</v>
      </c>
      <c r="Y32" s="1">
        <v>363543177.06293702</v>
      </c>
      <c r="Z32" s="1">
        <v>543917659.59820104</v>
      </c>
      <c r="AA32" s="1">
        <v>612031809.90367997</v>
      </c>
      <c r="AB32" s="1">
        <v>860924325.79895306</v>
      </c>
      <c r="AC32" s="1">
        <v>544219451.099702</v>
      </c>
      <c r="AD32" s="1">
        <v>845551211.44054103</v>
      </c>
      <c r="AE32" s="1">
        <v>859345247.5</v>
      </c>
      <c r="AF32" s="1"/>
    </row>
    <row r="33" spans="1:32" x14ac:dyDescent="0.3">
      <c r="A33" t="str">
        <f t="shared" si="3"/>
        <v>Virgin Orbit</v>
      </c>
      <c r="B33">
        <f t="shared" si="4"/>
        <v>0</v>
      </c>
      <c r="C33" s="1">
        <f t="shared" si="5"/>
        <v>40566544.983080901</v>
      </c>
      <c r="D33" s="1">
        <f t="shared" si="6"/>
        <v>0</v>
      </c>
      <c r="E33" s="1">
        <f t="shared" si="7"/>
        <v>-210426</v>
      </c>
      <c r="F33" s="1">
        <f t="shared" si="8"/>
        <v>0</v>
      </c>
      <c r="G33" s="2" t="e">
        <f t="shared" si="9"/>
        <v>#DIV/0!</v>
      </c>
      <c r="H33" s="2">
        <f t="shared" si="10"/>
        <v>-1.0051871807196733</v>
      </c>
      <c r="I33" s="2">
        <f t="shared" si="11"/>
        <v>0</v>
      </c>
      <c r="J33" s="2">
        <f t="shared" si="12"/>
        <v>-3.1621765359159337E-5</v>
      </c>
      <c r="K33" s="2" t="e">
        <f>AF33/SUM(AF19:AF$33)</f>
        <v>#DIV/0!</v>
      </c>
      <c r="M33" t="s">
        <v>37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>
        <v>40566544.983080901</v>
      </c>
      <c r="AC33" s="1">
        <v>2517250.1133785299</v>
      </c>
      <c r="AD33" s="1">
        <v>0</v>
      </c>
      <c r="AE33" s="1">
        <v>-210426</v>
      </c>
      <c r="AF33" s="1"/>
    </row>
    <row r="34" spans="1:32" x14ac:dyDescent="0.3">
      <c r="A34" t="str">
        <f t="shared" si="3"/>
        <v>Grand Total</v>
      </c>
      <c r="B34" t="str">
        <f t="shared" si="4"/>
        <v/>
      </c>
      <c r="C34" s="1">
        <f t="shared" si="5"/>
        <v>5525141087.9882879</v>
      </c>
      <c r="D34" s="1">
        <f t="shared" si="6"/>
        <v>6256191896.2924328</v>
      </c>
      <c r="E34" s="1">
        <f t="shared" si="7"/>
        <v>6654467187.7102995</v>
      </c>
      <c r="F34" s="1">
        <f t="shared" si="8"/>
        <v>0</v>
      </c>
      <c r="G34" s="2">
        <f t="shared" si="9"/>
        <v>6.3660977479590208E-2</v>
      </c>
      <c r="H34" s="2">
        <f t="shared" si="10"/>
        <v>0.20439769441855127</v>
      </c>
      <c r="I34" s="2">
        <f t="shared" si="11"/>
        <v>0</v>
      </c>
      <c r="J34" s="2">
        <f>SUM(J$19:J$33)</f>
        <v>1.0000000000000002</v>
      </c>
      <c r="K34" s="2" t="e">
        <f>SUM(K$19:K$33)</f>
        <v>#DIV/0!</v>
      </c>
      <c r="M34" t="s">
        <v>38</v>
      </c>
      <c r="N34" t="s">
        <v>39</v>
      </c>
      <c r="O34" s="1">
        <f t="shared" ref="O34:AE34" si="13">SUM(O20:O33)</f>
        <v>665458566.97000861</v>
      </c>
      <c r="P34" s="1">
        <f t="shared" si="13"/>
        <v>2038508116.6368027</v>
      </c>
      <c r="Q34" s="1">
        <f t="shared" si="13"/>
        <v>3265830991.8128419</v>
      </c>
      <c r="R34" s="1">
        <f t="shared" si="13"/>
        <v>3215728659.7175021</v>
      </c>
      <c r="S34" s="1">
        <f t="shared" si="13"/>
        <v>4042178534.2321434</v>
      </c>
      <c r="T34" s="1">
        <f t="shared" si="13"/>
        <v>5815311667.5368404</v>
      </c>
      <c r="U34" s="1">
        <f t="shared" si="13"/>
        <v>4376657956.3935528</v>
      </c>
      <c r="V34" s="1">
        <f t="shared" si="13"/>
        <v>5829907794.0743027</v>
      </c>
      <c r="W34" s="1">
        <f t="shared" si="13"/>
        <v>5176802013.6206017</v>
      </c>
      <c r="X34" s="1">
        <f t="shared" si="13"/>
        <v>4950560251.6704788</v>
      </c>
      <c r="Y34" s="1">
        <f t="shared" si="13"/>
        <v>5377454142.1970997</v>
      </c>
      <c r="Z34" s="1">
        <f t="shared" si="13"/>
        <v>4867056334.5845251</v>
      </c>
      <c r="AA34" s="1">
        <f t="shared" si="13"/>
        <v>5914734696.9591932</v>
      </c>
      <c r="AB34" s="1">
        <f t="shared" si="13"/>
        <v>5525141087.9882879</v>
      </c>
      <c r="AC34" s="1">
        <f t="shared" si="13"/>
        <v>5763016176.6479292</v>
      </c>
      <c r="AD34" s="1">
        <f t="shared" si="13"/>
        <v>6256191896.2924328</v>
      </c>
      <c r="AE34" s="1">
        <f t="shared" si="13"/>
        <v>6654467187.7102995</v>
      </c>
      <c r="AF34" s="1"/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36"/>
  <sheetViews>
    <sheetView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11.5546875" defaultRowHeight="14.4" x14ac:dyDescent="0.3"/>
  <sheetData>
    <row r="1" spans="1:32" x14ac:dyDescent="0.3">
      <c r="A1" t="str">
        <f t="shared" ref="A1:A17" si="0">M1</f>
        <v>ParentID</v>
      </c>
      <c r="B1" t="str">
        <f t="shared" ref="B1:B17" si="1">N1</f>
        <v>TopCAU</v>
      </c>
      <c r="M1" t="s">
        <v>0</v>
      </c>
      <c r="N1" t="s">
        <v>51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12</v>
      </c>
      <c r="Z1" t="s">
        <v>13</v>
      </c>
      <c r="AA1" t="s">
        <v>14</v>
      </c>
      <c r="AB1" t="s">
        <v>15</v>
      </c>
      <c r="AC1" t="s">
        <v>16</v>
      </c>
      <c r="AD1" t="s">
        <v>17</v>
      </c>
      <c r="AE1" t="s">
        <v>18</v>
      </c>
    </row>
    <row r="2" spans="1:32" x14ac:dyDescent="0.3">
      <c r="A2" t="str">
        <f t="shared" si="0"/>
        <v>ABL Space</v>
      </c>
      <c r="B2" t="str">
        <f t="shared" si="1"/>
        <v>Other Labeled</v>
      </c>
      <c r="M2" t="s">
        <v>19</v>
      </c>
      <c r="N2" t="s">
        <v>22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>
        <v>50000</v>
      </c>
      <c r="AD2" s="1">
        <v>0</v>
      </c>
      <c r="AE2" s="1">
        <v>1005000</v>
      </c>
      <c r="AF2" s="1"/>
    </row>
    <row r="3" spans="1:32" x14ac:dyDescent="0.3">
      <c r="A3" t="str">
        <f t="shared" si="0"/>
        <v>BLUE ORIGIN</v>
      </c>
      <c r="B3" t="str">
        <f t="shared" si="1"/>
        <v>Other Labeled</v>
      </c>
      <c r="M3" t="s">
        <v>21</v>
      </c>
      <c r="N3" t="s">
        <v>22</v>
      </c>
      <c r="O3" s="1"/>
      <c r="P3" s="1"/>
      <c r="Q3" s="1"/>
      <c r="R3" s="1"/>
      <c r="S3" s="1"/>
      <c r="T3" s="1"/>
      <c r="U3" s="1"/>
      <c r="V3" s="1"/>
      <c r="W3" s="1"/>
      <c r="X3" s="1">
        <v>781920</v>
      </c>
      <c r="Y3" s="1">
        <v>664628.46100000001</v>
      </c>
      <c r="Z3" s="1">
        <v>352325.96490000002</v>
      </c>
      <c r="AA3" s="1">
        <v>2562119.9752000002</v>
      </c>
      <c r="AB3" s="1">
        <v>230940081.14840001</v>
      </c>
      <c r="AC3" s="1">
        <v>278931819.59960002</v>
      </c>
      <c r="AD3" s="1">
        <v>15123573</v>
      </c>
      <c r="AE3" s="1">
        <v>440844388</v>
      </c>
      <c r="AF3" s="1"/>
    </row>
    <row r="4" spans="1:32" x14ac:dyDescent="0.3">
      <c r="A4" t="str">
        <f t="shared" si="0"/>
        <v>BOEING</v>
      </c>
      <c r="B4" t="str">
        <f t="shared" si="1"/>
        <v>CONT_AWD_NNM07AB03C_8000_-NONE-_-NONE-</v>
      </c>
      <c r="M4" t="s">
        <v>26</v>
      </c>
      <c r="N4" t="s">
        <v>52</v>
      </c>
      <c r="O4" s="1">
        <v>8000000</v>
      </c>
      <c r="P4" s="1">
        <v>46161349</v>
      </c>
      <c r="Q4" s="1">
        <v>36700000</v>
      </c>
      <c r="R4" s="1">
        <v>143473797</v>
      </c>
      <c r="S4" s="1">
        <v>159900000</v>
      </c>
      <c r="T4" s="1">
        <v>539238666</v>
      </c>
      <c r="U4" s="1">
        <v>594226985</v>
      </c>
      <c r="V4" s="1">
        <v>644183414</v>
      </c>
      <c r="W4" s="1">
        <v>647288050</v>
      </c>
      <c r="X4" s="1">
        <v>828014288</v>
      </c>
      <c r="Y4" s="1">
        <v>799608064</v>
      </c>
      <c r="Z4" s="1">
        <v>897250000</v>
      </c>
      <c r="AA4" s="1">
        <v>803164680</v>
      </c>
      <c r="AB4" s="1">
        <v>772788793</v>
      </c>
      <c r="AC4" s="1">
        <v>878490977</v>
      </c>
      <c r="AD4" s="1">
        <v>836994384</v>
      </c>
      <c r="AE4" s="1">
        <v>651567976</v>
      </c>
      <c r="AF4" s="1"/>
    </row>
    <row r="5" spans="1:32" x14ac:dyDescent="0.3">
      <c r="A5" t="str">
        <f t="shared" si="0"/>
        <v>BOEING</v>
      </c>
      <c r="B5" t="str">
        <f t="shared" si="1"/>
        <v>Other Labeled</v>
      </c>
      <c r="M5" t="s">
        <v>26</v>
      </c>
      <c r="N5" t="s">
        <v>22</v>
      </c>
      <c r="O5" s="1">
        <v>134399593.25</v>
      </c>
      <c r="P5" s="1">
        <v>818579999.22189999</v>
      </c>
      <c r="Q5" s="1">
        <v>76965748.620000005</v>
      </c>
      <c r="R5" s="1">
        <v>110441244.53910001</v>
      </c>
      <c r="S5" s="1">
        <v>115134920.69490001</v>
      </c>
      <c r="T5" s="1">
        <v>32920487.800099999</v>
      </c>
      <c r="U5" s="1">
        <v>39429683.130000003</v>
      </c>
      <c r="V5" s="1">
        <v>31583274.0801</v>
      </c>
      <c r="W5" s="1">
        <v>84881269.978200004</v>
      </c>
      <c r="X5" s="1">
        <v>85455004.255899996</v>
      </c>
      <c r="Y5" s="1">
        <v>169783998.6988</v>
      </c>
      <c r="Z5" s="1">
        <v>269293019.59979999</v>
      </c>
      <c r="AA5" s="1">
        <v>222745092.51989999</v>
      </c>
      <c r="AB5" s="1">
        <v>175850311.801</v>
      </c>
      <c r="AC5" s="1">
        <v>195553181.73159999</v>
      </c>
      <c r="AD5" s="1">
        <v>411856817.435</v>
      </c>
      <c r="AE5" s="1">
        <v>402255903.62010002</v>
      </c>
      <c r="AF5" s="1"/>
    </row>
    <row r="6" spans="1:32" x14ac:dyDescent="0.3">
      <c r="A6" t="str">
        <f t="shared" si="0"/>
        <v>Firefly Aerospace</v>
      </c>
      <c r="B6" t="str">
        <f t="shared" si="1"/>
        <v>Other Labeled</v>
      </c>
      <c r="M6" t="s">
        <v>29</v>
      </c>
      <c r="N6" t="s">
        <v>22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>
        <v>25000</v>
      </c>
      <c r="AB6" s="1"/>
      <c r="AC6" s="1">
        <v>49899250.5</v>
      </c>
      <c r="AD6" s="1">
        <v>37869252</v>
      </c>
      <c r="AE6" s="1">
        <v>94871677</v>
      </c>
      <c r="AF6" s="1"/>
    </row>
    <row r="7" spans="1:32" x14ac:dyDescent="0.3">
      <c r="A7" t="str">
        <f t="shared" si="0"/>
        <v>NORTHROP GRUMMAN</v>
      </c>
      <c r="B7" t="str">
        <f t="shared" si="1"/>
        <v>CONT_AWD_GSFC0200211DNAS502200_8000_-NONE-_-NONE-</v>
      </c>
      <c r="M7" t="s">
        <v>30</v>
      </c>
      <c r="N7" t="s">
        <v>53</v>
      </c>
      <c r="O7" s="1">
        <v>218089909</v>
      </c>
      <c r="P7" s="1">
        <v>274800264</v>
      </c>
      <c r="Q7" s="1">
        <v>257097637</v>
      </c>
      <c r="R7" s="1">
        <v>243863805</v>
      </c>
      <c r="S7" s="1">
        <v>250573636</v>
      </c>
      <c r="T7" s="1">
        <v>264182904</v>
      </c>
      <c r="U7" s="1">
        <v>325376135</v>
      </c>
      <c r="V7" s="1">
        <v>360243395</v>
      </c>
      <c r="W7" s="1">
        <v>327284059.64060003</v>
      </c>
      <c r="X7" s="1">
        <v>312486117</v>
      </c>
      <c r="Y7" s="1">
        <v>304918553</v>
      </c>
      <c r="Z7" s="1">
        <v>246126756</v>
      </c>
      <c r="AA7" s="1">
        <v>149439225</v>
      </c>
      <c r="AB7" s="1">
        <v>196449352</v>
      </c>
      <c r="AC7" s="1">
        <v>162151906</v>
      </c>
      <c r="AD7" s="1">
        <v>27972839</v>
      </c>
      <c r="AE7" s="1">
        <v>2814501</v>
      </c>
      <c r="AF7" s="1"/>
    </row>
    <row r="8" spans="1:32" x14ac:dyDescent="0.3">
      <c r="A8" t="str">
        <f t="shared" si="0"/>
        <v>NORTHROP GRUMMAN</v>
      </c>
      <c r="B8" t="str">
        <f t="shared" si="1"/>
        <v>Other Labeled</v>
      </c>
      <c r="M8" t="s">
        <v>30</v>
      </c>
      <c r="N8" t="s">
        <v>22</v>
      </c>
      <c r="O8" s="1">
        <v>9493950.8800000008</v>
      </c>
      <c r="P8" s="1">
        <v>23383990.699999999</v>
      </c>
      <c r="Q8" s="1">
        <v>50463648.270000003</v>
      </c>
      <c r="R8" s="1">
        <v>12697454</v>
      </c>
      <c r="S8" s="1">
        <v>18956417.3101</v>
      </c>
      <c r="T8" s="1">
        <v>15097427.5625</v>
      </c>
      <c r="U8" s="1">
        <v>13804783.24</v>
      </c>
      <c r="V8" s="1">
        <v>11348457.210000001</v>
      </c>
      <c r="W8" s="1">
        <v>1467367.7095999999</v>
      </c>
      <c r="X8" s="1">
        <v>4347524.7158000004</v>
      </c>
      <c r="Y8" s="1">
        <v>2334671.3281</v>
      </c>
      <c r="Z8" s="1">
        <v>4823897.59</v>
      </c>
      <c r="AA8" s="1">
        <v>822419812.22979999</v>
      </c>
      <c r="AB8" s="1">
        <v>839595462.44930005</v>
      </c>
      <c r="AC8" s="1">
        <v>717282026.14979994</v>
      </c>
      <c r="AD8" s="1">
        <v>791464149.04939997</v>
      </c>
      <c r="AE8" s="1">
        <v>905872390.9619</v>
      </c>
      <c r="AF8" s="1"/>
    </row>
    <row r="9" spans="1:32" x14ac:dyDescent="0.3">
      <c r="A9" t="str">
        <f t="shared" si="0"/>
        <v>RUSSIA SPACE AGENCY</v>
      </c>
      <c r="B9" t="str">
        <f t="shared" si="1"/>
        <v>Other Labeled</v>
      </c>
      <c r="M9" t="s">
        <v>31</v>
      </c>
      <c r="N9" t="s">
        <v>22</v>
      </c>
      <c r="O9" s="1">
        <v>100040612</v>
      </c>
      <c r="P9" s="1">
        <v>199782273</v>
      </c>
      <c r="Q9" s="1">
        <v>387192261</v>
      </c>
      <c r="R9" s="1">
        <v>341238820</v>
      </c>
      <c r="S9" s="1">
        <v>414009402.3398</v>
      </c>
      <c r="T9" s="1">
        <v>586488883.38090003</v>
      </c>
      <c r="U9" s="1">
        <v>285001263</v>
      </c>
      <c r="V9" s="1">
        <v>312278472.29000002</v>
      </c>
      <c r="W9" s="1">
        <v>459872927.36330003</v>
      </c>
      <c r="X9" s="1">
        <v>235823637.52149999</v>
      </c>
      <c r="Y9" s="1">
        <v>254927244.28130001</v>
      </c>
      <c r="Z9" s="1">
        <v>127459133.88</v>
      </c>
      <c r="AA9" s="1">
        <v>184529617.63999999</v>
      </c>
      <c r="AB9" s="1">
        <v>136408443.41</v>
      </c>
      <c r="AC9" s="1">
        <v>3413944.54</v>
      </c>
      <c r="AD9" s="1">
        <v>2504481</v>
      </c>
      <c r="AE9" s="1">
        <v>6014852</v>
      </c>
      <c r="AF9" s="1"/>
    </row>
    <row r="10" spans="1:32" x14ac:dyDescent="0.3">
      <c r="A10" t="str">
        <f t="shared" si="0"/>
        <v>Rocket Lab</v>
      </c>
      <c r="B10" t="str">
        <f t="shared" si="1"/>
        <v>Other Labeled</v>
      </c>
      <c r="M10" t="s">
        <v>33</v>
      </c>
      <c r="N10" t="s">
        <v>22</v>
      </c>
      <c r="O10" s="1"/>
      <c r="P10" s="1"/>
      <c r="Q10" s="1"/>
      <c r="R10" s="1"/>
      <c r="S10" s="1"/>
      <c r="T10" s="1"/>
      <c r="U10" s="1"/>
      <c r="V10" s="1"/>
      <c r="W10" s="1">
        <v>3025000</v>
      </c>
      <c r="X10" s="1">
        <v>3925000</v>
      </c>
      <c r="Y10" s="1">
        <v>0</v>
      </c>
      <c r="Z10" s="1">
        <v>6530871</v>
      </c>
      <c r="AA10" s="1">
        <v>0</v>
      </c>
      <c r="AB10" s="1">
        <v>9819139</v>
      </c>
      <c r="AC10" s="1">
        <v>456010</v>
      </c>
      <c r="AD10" s="1">
        <v>0</v>
      </c>
      <c r="AE10" s="1">
        <v>14099000</v>
      </c>
      <c r="AF10" s="1"/>
    </row>
    <row r="11" spans="1:32" x14ac:dyDescent="0.3">
      <c r="A11" t="str">
        <f t="shared" si="0"/>
        <v>SPACEX</v>
      </c>
      <c r="B11" t="str">
        <f t="shared" si="1"/>
        <v>CONT_AWD_80MSFC20C0034_8000_-NONE-_-NONE-</v>
      </c>
      <c r="M11" t="s">
        <v>34</v>
      </c>
      <c r="N11" t="s">
        <v>54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>
        <v>94778203</v>
      </c>
      <c r="AC11" s="1">
        <v>344832713.24000001</v>
      </c>
      <c r="AD11" s="1">
        <v>818789100</v>
      </c>
      <c r="AE11" s="1">
        <v>911559648</v>
      </c>
      <c r="AF11" s="1"/>
    </row>
    <row r="12" spans="1:32" x14ac:dyDescent="0.3">
      <c r="A12" t="str">
        <f t="shared" si="0"/>
        <v>SPACEX</v>
      </c>
      <c r="B12" t="str">
        <f t="shared" si="1"/>
        <v>CONT_AWD_NNK17MA01T_8000_NNK14MA74C_8000</v>
      </c>
      <c r="M12" t="s">
        <v>34</v>
      </c>
      <c r="N12" t="s">
        <v>55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>
        <v>0</v>
      </c>
      <c r="Z12" s="1">
        <v>0</v>
      </c>
      <c r="AA12" s="1">
        <v>105836240</v>
      </c>
      <c r="AB12" s="1">
        <v>-53918200</v>
      </c>
      <c r="AC12" s="1">
        <v>411199849</v>
      </c>
      <c r="AD12" s="1">
        <v>487366208</v>
      </c>
      <c r="AE12" s="1">
        <v>582993012</v>
      </c>
      <c r="AF12" s="1"/>
    </row>
    <row r="13" spans="1:32" x14ac:dyDescent="0.3">
      <c r="A13" t="str">
        <f t="shared" si="0"/>
        <v>SPACEX</v>
      </c>
      <c r="B13" t="str">
        <f t="shared" si="1"/>
        <v>Other Labeled</v>
      </c>
      <c r="M13" t="s">
        <v>34</v>
      </c>
      <c r="N13" t="s">
        <v>22</v>
      </c>
      <c r="O13" s="1"/>
      <c r="P13" s="1">
        <v>20000</v>
      </c>
      <c r="Q13" s="1">
        <v>25657217.649999999</v>
      </c>
      <c r="R13" s="1">
        <v>115342392</v>
      </c>
      <c r="S13" s="1">
        <v>194582177.50999999</v>
      </c>
      <c r="T13" s="1">
        <v>256277026.80000001</v>
      </c>
      <c r="U13" s="1">
        <v>594242502.10000002</v>
      </c>
      <c r="V13" s="1">
        <v>368133902.89999998</v>
      </c>
      <c r="W13" s="1">
        <v>518605700.06</v>
      </c>
      <c r="X13" s="1">
        <v>654559637.85000002</v>
      </c>
      <c r="Y13" s="1">
        <v>623730110.84000003</v>
      </c>
      <c r="Z13" s="1">
        <v>785807348.59000003</v>
      </c>
      <c r="AA13" s="1">
        <v>1116745173.0899999</v>
      </c>
      <c r="AB13" s="1">
        <v>1041607033.8</v>
      </c>
      <c r="AC13" s="1">
        <v>1383698323.2537999</v>
      </c>
      <c r="AD13" s="1">
        <v>1429872826.8775001</v>
      </c>
      <c r="AE13" s="1">
        <v>1583111343.0892999</v>
      </c>
      <c r="AF13" s="1"/>
    </row>
    <row r="14" spans="1:32" x14ac:dyDescent="0.3">
      <c r="A14" t="str">
        <f t="shared" si="0"/>
        <v>UNITED LAUNCH ALLIANCE</v>
      </c>
      <c r="B14" t="str">
        <f t="shared" si="1"/>
        <v>CONT_AWD_FA881113C0003_9700_-NONE-_-NONE-</v>
      </c>
      <c r="M14" t="s">
        <v>35</v>
      </c>
      <c r="N14" t="s">
        <v>56</v>
      </c>
      <c r="O14" s="1"/>
      <c r="P14" s="1"/>
      <c r="Q14" s="1"/>
      <c r="R14" s="1"/>
      <c r="S14" s="1"/>
      <c r="T14" s="1"/>
      <c r="U14" s="1">
        <v>525500000</v>
      </c>
      <c r="V14" s="1">
        <v>2446379853.9960999</v>
      </c>
      <c r="W14" s="1">
        <v>1712430554.6800001</v>
      </c>
      <c r="X14" s="1">
        <v>1451459075.8302</v>
      </c>
      <c r="Y14" s="1">
        <v>1767260082.2</v>
      </c>
      <c r="Z14" s="1">
        <v>930846616.50999999</v>
      </c>
      <c r="AA14" s="1">
        <v>624470111.5</v>
      </c>
      <c r="AB14" s="1">
        <v>14683281.300000001</v>
      </c>
      <c r="AC14" s="1">
        <v>32866005.350000001</v>
      </c>
      <c r="AD14" s="1">
        <v>24422337</v>
      </c>
      <c r="AE14" s="1">
        <v>-9015999.5</v>
      </c>
      <c r="AF14" s="1"/>
    </row>
    <row r="15" spans="1:32" x14ac:dyDescent="0.3">
      <c r="A15" t="str">
        <f t="shared" si="0"/>
        <v>UNITED LAUNCH ALLIANCE</v>
      </c>
      <c r="B15" t="str">
        <f t="shared" si="1"/>
        <v>Other Labeled</v>
      </c>
      <c r="M15" t="s">
        <v>35</v>
      </c>
      <c r="N15" t="s">
        <v>22</v>
      </c>
      <c r="O15" s="1"/>
      <c r="P15" s="1">
        <v>106995229</v>
      </c>
      <c r="Q15" s="1">
        <v>1544599932.52</v>
      </c>
      <c r="R15" s="1">
        <v>1395411122.7453001</v>
      </c>
      <c r="S15" s="1">
        <v>1876076608.0599</v>
      </c>
      <c r="T15" s="1">
        <v>2742905512.1883998</v>
      </c>
      <c r="U15" s="1">
        <v>1022422532.75</v>
      </c>
      <c r="V15" s="1">
        <v>437431901</v>
      </c>
      <c r="W15" s="1">
        <v>382515468.35000002</v>
      </c>
      <c r="X15" s="1">
        <v>411335678.34469998</v>
      </c>
      <c r="Y15" s="1">
        <v>481994357</v>
      </c>
      <c r="Z15" s="1">
        <v>807126469.72000003</v>
      </c>
      <c r="AA15" s="1">
        <v>1012570415.9400001</v>
      </c>
      <c r="AB15" s="1">
        <v>1279738798.1700001</v>
      </c>
      <c r="AC15" s="1">
        <v>689616959.85000002</v>
      </c>
      <c r="AD15" s="1">
        <v>1098276362</v>
      </c>
      <c r="AE15" s="1">
        <v>1066683921.539</v>
      </c>
      <c r="AF15" s="1"/>
    </row>
    <row r="16" spans="1:32" x14ac:dyDescent="0.3">
      <c r="A16" t="str">
        <f t="shared" si="0"/>
        <v>Virgin Orbit</v>
      </c>
      <c r="B16" t="str">
        <f t="shared" si="1"/>
        <v>Other Labeled</v>
      </c>
      <c r="M16" t="s">
        <v>37</v>
      </c>
      <c r="N16" t="s">
        <v>22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>
        <v>35050000</v>
      </c>
      <c r="AC16" s="1">
        <v>2249791</v>
      </c>
      <c r="AD16" s="1">
        <v>0</v>
      </c>
      <c r="AE16" s="1">
        <v>-210426</v>
      </c>
      <c r="AF16" s="1"/>
    </row>
    <row r="17" spans="1:32" x14ac:dyDescent="0.3">
      <c r="A17" t="str">
        <f t="shared" si="0"/>
        <v>Grand Total</v>
      </c>
      <c r="B17" t="str">
        <f t="shared" si="1"/>
        <v/>
      </c>
      <c r="M17" t="s">
        <v>38</v>
      </c>
      <c r="N17" t="s">
        <v>39</v>
      </c>
      <c r="O17" s="1">
        <f t="shared" ref="O17:AE17" si="2">SUM(O2:O16)</f>
        <v>470024065.13</v>
      </c>
      <c r="P17" s="1">
        <f t="shared" si="2"/>
        <v>1469723104.9219</v>
      </c>
      <c r="Q17" s="1">
        <f t="shared" si="2"/>
        <v>2378676445.0599999</v>
      </c>
      <c r="R17" s="1">
        <f t="shared" si="2"/>
        <v>2362468635.2844</v>
      </c>
      <c r="S17" s="1">
        <f t="shared" si="2"/>
        <v>3029233161.9147</v>
      </c>
      <c r="T17" s="1">
        <f t="shared" si="2"/>
        <v>4437110907.7318993</v>
      </c>
      <c r="U17" s="1">
        <f t="shared" si="2"/>
        <v>3400003884.2199998</v>
      </c>
      <c r="V17" s="1">
        <f t="shared" si="2"/>
        <v>4611582670.4762001</v>
      </c>
      <c r="W17" s="1">
        <f t="shared" si="2"/>
        <v>4137370397.7816997</v>
      </c>
      <c r="X17" s="1">
        <f t="shared" si="2"/>
        <v>3988187883.5180998</v>
      </c>
      <c r="Y17" s="1">
        <f t="shared" si="2"/>
        <v>4405221709.8092003</v>
      </c>
      <c r="Z17" s="1">
        <f t="shared" si="2"/>
        <v>4075616438.8547001</v>
      </c>
      <c r="AA17" s="1">
        <f t="shared" si="2"/>
        <v>5044507487.8948994</v>
      </c>
      <c r="AB17" s="1">
        <f t="shared" si="2"/>
        <v>4773790699.0787001</v>
      </c>
      <c r="AC17" s="1">
        <f t="shared" si="2"/>
        <v>5150692757.2147999</v>
      </c>
      <c r="AD17" s="1">
        <f t="shared" si="2"/>
        <v>5982512329.3619003</v>
      </c>
      <c r="AE17" s="1">
        <f t="shared" si="2"/>
        <v>6654467187.7103004</v>
      </c>
      <c r="AF17" s="1"/>
    </row>
    <row r="20" spans="1:32" x14ac:dyDescent="0.3">
      <c r="A20" t="str">
        <f t="shared" ref="A20:A36" si="3">M20</f>
        <v>ParentID</v>
      </c>
      <c r="B20" t="str">
        <f t="shared" ref="B20:B36" si="4">N20</f>
        <v>TopCAU</v>
      </c>
      <c r="C20" t="str">
        <f t="shared" ref="C20:C36" si="5">AB20</f>
        <v>2020</v>
      </c>
      <c r="D20" t="str">
        <f t="shared" ref="D20:D36" si="6">AD20</f>
        <v>2022</v>
      </c>
      <c r="E20" t="str">
        <f t="shared" ref="E20:E36" si="7">AE20</f>
        <v>2023</v>
      </c>
      <c r="F20">
        <f t="shared" ref="F20:F36" si="8">AF20</f>
        <v>0</v>
      </c>
      <c r="G20" t="str">
        <f>AD20&amp;"-"&amp;AE20</f>
        <v>2022-2023</v>
      </c>
      <c r="H20" t="str">
        <f>AB20&amp;"-"&amp;AE20</f>
        <v>2020-2023</v>
      </c>
      <c r="I20" t="str">
        <f>AF20&amp;"/"&amp;AE20</f>
        <v>/2023</v>
      </c>
      <c r="J20" t="str">
        <f>"Share "&amp;AE20</f>
        <v>Share 2023</v>
      </c>
      <c r="K20" t="str">
        <f>"Share "&amp;AF20</f>
        <v xml:space="preserve">Share </v>
      </c>
      <c r="M20" t="s">
        <v>0</v>
      </c>
      <c r="N20" t="s">
        <v>51</v>
      </c>
      <c r="O20" t="s">
        <v>2</v>
      </c>
      <c r="P20" t="s">
        <v>3</v>
      </c>
      <c r="Q20" t="s">
        <v>4</v>
      </c>
      <c r="R20" t="s">
        <v>5</v>
      </c>
      <c r="S20" t="s">
        <v>6</v>
      </c>
      <c r="T20" t="s">
        <v>7</v>
      </c>
      <c r="U20" t="s">
        <v>8</v>
      </c>
      <c r="V20" t="s">
        <v>9</v>
      </c>
      <c r="W20" t="s">
        <v>10</v>
      </c>
      <c r="X20" t="s">
        <v>11</v>
      </c>
      <c r="Y20" t="s">
        <v>12</v>
      </c>
      <c r="Z20" t="s">
        <v>13</v>
      </c>
      <c r="AA20" t="s">
        <v>14</v>
      </c>
      <c r="AB20" t="s">
        <v>15</v>
      </c>
      <c r="AC20" t="s">
        <v>16</v>
      </c>
      <c r="AD20" t="s">
        <v>17</v>
      </c>
      <c r="AE20" t="s">
        <v>18</v>
      </c>
    </row>
    <row r="21" spans="1:32" x14ac:dyDescent="0.3">
      <c r="A21" t="str">
        <f t="shared" si="3"/>
        <v>ABL Space</v>
      </c>
      <c r="B21" t="str">
        <f t="shared" si="4"/>
        <v>Other Labeled</v>
      </c>
      <c r="C21" s="1">
        <f t="shared" si="5"/>
        <v>0</v>
      </c>
      <c r="D21" s="1">
        <f t="shared" si="6"/>
        <v>0</v>
      </c>
      <c r="E21" s="1">
        <f t="shared" si="7"/>
        <v>1005000</v>
      </c>
      <c r="F21" s="1">
        <f t="shared" si="8"/>
        <v>0</v>
      </c>
      <c r="G21" s="2" t="e">
        <f t="shared" ref="G21:G36" si="9">AE21/AD21-1</f>
        <v>#DIV/0!</v>
      </c>
      <c r="H21" s="2" t="e">
        <f t="shared" ref="H21:H36" si="10">AE21/AB21-1</f>
        <v>#DIV/0!</v>
      </c>
      <c r="I21" s="2">
        <f t="shared" ref="I21:I36" si="11">AF21/AE21</f>
        <v>0</v>
      </c>
      <c r="J21" s="2">
        <f t="shared" ref="J21:J35" si="12">AE21/SUM(AE$20:AE$35)</f>
        <v>1.510263664468988E-4</v>
      </c>
      <c r="K21" s="2" t="e">
        <f>AF21/SUM(AF20:AF$35)</f>
        <v>#DIV/0!</v>
      </c>
      <c r="M21" t="s">
        <v>19</v>
      </c>
      <c r="N21" t="s">
        <v>22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>
        <v>55944.087992585199</v>
      </c>
      <c r="AD21" s="1">
        <v>0</v>
      </c>
      <c r="AE21" s="1">
        <v>1005000</v>
      </c>
      <c r="AF21" s="1"/>
    </row>
    <row r="22" spans="1:32" x14ac:dyDescent="0.3">
      <c r="A22" t="str">
        <f t="shared" si="3"/>
        <v>BLUE ORIGIN</v>
      </c>
      <c r="B22" t="str">
        <f t="shared" si="4"/>
        <v>Other Labeled</v>
      </c>
      <c r="C22" s="1">
        <f t="shared" si="5"/>
        <v>267287908.42519</v>
      </c>
      <c r="D22" s="1">
        <f t="shared" si="6"/>
        <v>15815424.964728599</v>
      </c>
      <c r="E22" s="1">
        <f t="shared" si="7"/>
        <v>440844388</v>
      </c>
      <c r="F22" s="1">
        <f t="shared" si="8"/>
        <v>0</v>
      </c>
      <c r="G22" s="2">
        <f t="shared" si="9"/>
        <v>26.874330849987697</v>
      </c>
      <c r="H22" s="2">
        <f t="shared" si="10"/>
        <v>0.64932409624278198</v>
      </c>
      <c r="I22" s="2">
        <f t="shared" si="11"/>
        <v>0</v>
      </c>
      <c r="J22" s="2">
        <f t="shared" si="12"/>
        <v>6.6247886654872482E-2</v>
      </c>
      <c r="K22" s="2" t="e">
        <f>AF22/SUM(AF20:AF$35)</f>
        <v>#DIV/0!</v>
      </c>
      <c r="M22" t="s">
        <v>21</v>
      </c>
      <c r="N22" t="s">
        <v>22</v>
      </c>
      <c r="O22" s="1"/>
      <c r="P22" s="1"/>
      <c r="Q22" s="1"/>
      <c r="R22" s="1"/>
      <c r="S22" s="1"/>
      <c r="T22" s="1"/>
      <c r="U22" s="1"/>
      <c r="V22" s="1"/>
      <c r="W22" s="1"/>
      <c r="X22" s="1">
        <v>970601.73317900696</v>
      </c>
      <c r="Y22" s="1">
        <v>811311.96249855298</v>
      </c>
      <c r="Z22" s="1">
        <v>420743.79300202901</v>
      </c>
      <c r="AA22" s="1">
        <v>3004110.8971396601</v>
      </c>
      <c r="AB22" s="1">
        <v>267287908.42519</v>
      </c>
      <c r="AC22" s="1">
        <v>312091725.19223899</v>
      </c>
      <c r="AD22" s="1">
        <v>15815424.964728599</v>
      </c>
      <c r="AE22" s="1">
        <v>440844388</v>
      </c>
      <c r="AF22" s="1"/>
    </row>
    <row r="23" spans="1:32" x14ac:dyDescent="0.3">
      <c r="A23" t="str">
        <f t="shared" si="3"/>
        <v>BOEING</v>
      </c>
      <c r="B23" t="str">
        <f t="shared" si="4"/>
        <v>CONT_AWD_NNM07AB03C_8000_-NONE-_-NONE-</v>
      </c>
      <c r="C23" s="1">
        <f t="shared" si="5"/>
        <v>894418582.98588502</v>
      </c>
      <c r="D23" s="1">
        <f t="shared" si="6"/>
        <v>875284026.86661899</v>
      </c>
      <c r="E23" s="1">
        <f t="shared" si="7"/>
        <v>651567976</v>
      </c>
      <c r="F23" s="1">
        <f t="shared" si="8"/>
        <v>0</v>
      </c>
      <c r="G23" s="2">
        <f t="shared" si="9"/>
        <v>-0.25559252082719675</v>
      </c>
      <c r="H23" s="2">
        <f t="shared" si="10"/>
        <v>-0.27151784590070116</v>
      </c>
      <c r="I23" s="2">
        <f t="shared" si="11"/>
        <v>0</v>
      </c>
      <c r="J23" s="2">
        <f t="shared" si="12"/>
        <v>9.7914372048199166E-2</v>
      </c>
      <c r="K23" s="2" t="e">
        <f>AF23/SUM(AF20:AF$35)</f>
        <v>#DIV/0!</v>
      </c>
      <c r="M23" t="s">
        <v>26</v>
      </c>
      <c r="N23" t="s">
        <v>52</v>
      </c>
      <c r="O23" s="1">
        <v>11326374.3938039</v>
      </c>
      <c r="P23" s="1">
        <v>64025859.222240597</v>
      </c>
      <c r="Q23" s="1">
        <v>50387684.146133699</v>
      </c>
      <c r="R23" s="1">
        <v>195292667.18745199</v>
      </c>
      <c r="S23" s="1">
        <v>213368966.03072399</v>
      </c>
      <c r="T23" s="1">
        <v>706730341.24804795</v>
      </c>
      <c r="U23" s="1">
        <v>764919203.14398098</v>
      </c>
      <c r="V23" s="1">
        <v>814368986.62475801</v>
      </c>
      <c r="W23" s="1">
        <v>809906234.74977398</v>
      </c>
      <c r="X23" s="1">
        <v>1027818834.4457</v>
      </c>
      <c r="Y23" s="1">
        <v>976081563.912305</v>
      </c>
      <c r="Z23" s="1">
        <v>1071486083.57099</v>
      </c>
      <c r="AA23" s="1">
        <v>941718495.12915301</v>
      </c>
      <c r="AB23" s="1">
        <v>894418582.98588502</v>
      </c>
      <c r="AC23" s="1">
        <v>982927530.35960305</v>
      </c>
      <c r="AD23" s="1">
        <v>875284026.86661899</v>
      </c>
      <c r="AE23" s="1">
        <v>651567976</v>
      </c>
      <c r="AF23" s="1"/>
    </row>
    <row r="24" spans="1:32" x14ac:dyDescent="0.3">
      <c r="A24" t="str">
        <f t="shared" si="3"/>
        <v>BOEING</v>
      </c>
      <c r="B24" t="str">
        <f t="shared" si="4"/>
        <v>Other Labeled</v>
      </c>
      <c r="C24" s="1">
        <f t="shared" si="5"/>
        <v>203527520.22722</v>
      </c>
      <c r="D24" s="1">
        <f t="shared" si="6"/>
        <v>430697864.34430403</v>
      </c>
      <c r="E24" s="1">
        <f t="shared" si="7"/>
        <v>402255903.62010002</v>
      </c>
      <c r="F24" s="1">
        <f t="shared" si="8"/>
        <v>0</v>
      </c>
      <c r="G24" s="2">
        <f t="shared" si="9"/>
        <v>-6.6036920725168091E-2</v>
      </c>
      <c r="H24" s="2">
        <f t="shared" si="10"/>
        <v>0.97642020681536246</v>
      </c>
      <c r="I24" s="2">
        <f t="shared" si="11"/>
        <v>0</v>
      </c>
      <c r="J24" s="2">
        <f t="shared" si="12"/>
        <v>6.0449002493092173E-2</v>
      </c>
      <c r="K24" s="2" t="e">
        <f>AF24/SUM(AF20:AF$35)</f>
        <v>#DIV/0!</v>
      </c>
      <c r="M24" t="s">
        <v>26</v>
      </c>
      <c r="N24" t="s">
        <v>22</v>
      </c>
      <c r="O24" s="1">
        <v>190282513.94055799</v>
      </c>
      <c r="P24" s="1">
        <v>1135371667.5897701</v>
      </c>
      <c r="Q24" s="1">
        <v>105671003.584068</v>
      </c>
      <c r="R24" s="1">
        <v>150329646.69878</v>
      </c>
      <c r="S24" s="1">
        <v>153634890.44840699</v>
      </c>
      <c r="T24" s="1">
        <v>43145844.398734003</v>
      </c>
      <c r="U24" s="1">
        <v>50755893.894686103</v>
      </c>
      <c r="V24" s="1">
        <v>39927198.291545898</v>
      </c>
      <c r="W24" s="1">
        <v>106205992.47711</v>
      </c>
      <c r="X24" s="1">
        <v>106075781.71628299</v>
      </c>
      <c r="Y24" s="1">
        <v>207255327.25143901</v>
      </c>
      <c r="Z24" s="1">
        <v>321586762.77959901</v>
      </c>
      <c r="AA24" s="1">
        <v>261170814.091631</v>
      </c>
      <c r="AB24" s="1">
        <v>203527520.22722</v>
      </c>
      <c r="AC24" s="1">
        <v>218800888.120453</v>
      </c>
      <c r="AD24" s="1">
        <v>430697864.34430403</v>
      </c>
      <c r="AE24" s="1">
        <v>402255903.62010002</v>
      </c>
      <c r="AF24" s="1"/>
    </row>
    <row r="25" spans="1:32" x14ac:dyDescent="0.3">
      <c r="A25" t="str">
        <f t="shared" si="3"/>
        <v>Firefly Aerospace</v>
      </c>
      <c r="B25" t="str">
        <f t="shared" si="4"/>
        <v>Other Labeled</v>
      </c>
      <c r="C25" s="1">
        <f t="shared" si="5"/>
        <v>0</v>
      </c>
      <c r="D25" s="1">
        <f t="shared" si="6"/>
        <v>39601641.323541701</v>
      </c>
      <c r="E25" s="1">
        <f t="shared" si="7"/>
        <v>94871677</v>
      </c>
      <c r="F25" s="1">
        <f t="shared" si="8"/>
        <v>0</v>
      </c>
      <c r="G25" s="2">
        <f t="shared" si="9"/>
        <v>1.3956501253295861</v>
      </c>
      <c r="H25" s="2" t="e">
        <f t="shared" si="10"/>
        <v>#DIV/0!</v>
      </c>
      <c r="I25" s="2">
        <f t="shared" si="11"/>
        <v>0</v>
      </c>
      <c r="J25" s="2">
        <f t="shared" si="12"/>
        <v>1.4256840453764996E-2</v>
      </c>
      <c r="K25" s="2" t="e">
        <f>AF25/SUM(AF20:AF$35)</f>
        <v>#DIV/0!</v>
      </c>
      <c r="M25" t="s">
        <v>29</v>
      </c>
      <c r="N25" t="s">
        <v>22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>
        <v>29312.746145944599</v>
      </c>
      <c r="AB25" s="1"/>
      <c r="AC25" s="1">
        <v>55831361.214721099</v>
      </c>
      <c r="AD25" s="1">
        <v>39601641.323541701</v>
      </c>
      <c r="AE25" s="1">
        <v>94871677</v>
      </c>
      <c r="AF25" s="1"/>
    </row>
    <row r="26" spans="1:32" x14ac:dyDescent="0.3">
      <c r="A26" t="str">
        <f t="shared" si="3"/>
        <v>NORTHROP GRUMMAN</v>
      </c>
      <c r="B26" t="str">
        <f t="shared" si="4"/>
        <v>CONT_AWD_GSFC0200211DNAS502200_8000_-NONE-_-NONE-</v>
      </c>
      <c r="C26" s="1">
        <f t="shared" si="5"/>
        <v>227368658.33965999</v>
      </c>
      <c r="D26" s="1">
        <f t="shared" si="6"/>
        <v>29252501.1288625</v>
      </c>
      <c r="E26" s="1">
        <f t="shared" si="7"/>
        <v>2814501</v>
      </c>
      <c r="F26" s="1">
        <f t="shared" si="8"/>
        <v>0</v>
      </c>
      <c r="G26" s="2">
        <f t="shared" si="9"/>
        <v>-0.90378597072429401</v>
      </c>
      <c r="H26" s="2">
        <f t="shared" si="10"/>
        <v>-0.98762142055746538</v>
      </c>
      <c r="I26" s="2">
        <f t="shared" si="11"/>
        <v>0</v>
      </c>
      <c r="J26" s="2">
        <f t="shared" si="12"/>
        <v>4.229491138220529E-4</v>
      </c>
      <c r="K26" s="2" t="e">
        <f>AF26/SUM(AF20:AF$35)</f>
        <v>#DIV/0!</v>
      </c>
      <c r="M26" t="s">
        <v>30</v>
      </c>
      <c r="N26" t="s">
        <v>53</v>
      </c>
      <c r="O26" s="1">
        <v>308770995.10557902</v>
      </c>
      <c r="P26" s="1">
        <v>381148371.922548</v>
      </c>
      <c r="Q26" s="1">
        <v>352985136.999273</v>
      </c>
      <c r="R26" s="1">
        <v>331940841.49686801</v>
      </c>
      <c r="S26" s="1">
        <v>334362962.025509</v>
      </c>
      <c r="T26" s="1">
        <v>346240144.982149</v>
      </c>
      <c r="U26" s="1">
        <v>418840712.70554698</v>
      </c>
      <c r="V26" s="1">
        <v>455415402.11777699</v>
      </c>
      <c r="W26" s="1">
        <v>409507637.962942</v>
      </c>
      <c r="X26" s="1">
        <v>387890790.30409497</v>
      </c>
      <c r="Y26" s="1">
        <v>372214077.718602</v>
      </c>
      <c r="Z26" s="1">
        <v>293921865.53187197</v>
      </c>
      <c r="AA26" s="1">
        <v>175218962.666868</v>
      </c>
      <c r="AB26" s="1">
        <v>227368658.33965999</v>
      </c>
      <c r="AC26" s="1">
        <v>181428809.94858801</v>
      </c>
      <c r="AD26" s="1">
        <v>29252501.1288625</v>
      </c>
      <c r="AE26" s="1">
        <v>2814501</v>
      </c>
      <c r="AF26" s="1"/>
    </row>
    <row r="27" spans="1:32" x14ac:dyDescent="0.3">
      <c r="A27" t="str">
        <f t="shared" si="3"/>
        <v>NORTHROP GRUMMAN</v>
      </c>
      <c r="B27" t="str">
        <f t="shared" si="4"/>
        <v>Other Labeled</v>
      </c>
      <c r="C27" s="1">
        <f t="shared" si="5"/>
        <v>971740002.71155798</v>
      </c>
      <c r="D27" s="1">
        <f t="shared" si="6"/>
        <v>827670938.71028996</v>
      </c>
      <c r="E27" s="1">
        <f t="shared" si="7"/>
        <v>905872390.9619</v>
      </c>
      <c r="F27" s="1">
        <f t="shared" si="8"/>
        <v>0</v>
      </c>
      <c r="G27" s="2">
        <f t="shared" si="9"/>
        <v>9.4483747820681918E-2</v>
      </c>
      <c r="H27" s="2">
        <f t="shared" si="10"/>
        <v>-6.7783163774116528E-2</v>
      </c>
      <c r="I27" s="2">
        <f t="shared" si="11"/>
        <v>0</v>
      </c>
      <c r="J27" s="2">
        <f t="shared" si="12"/>
        <v>0.13612996584232864</v>
      </c>
      <c r="K27" s="2" t="e">
        <f>AF27/SUM(AF20:AF$35)</f>
        <v>#DIV/0!</v>
      </c>
      <c r="M27" t="s">
        <v>30</v>
      </c>
      <c r="N27" t="s">
        <v>22</v>
      </c>
      <c r="O27" s="1">
        <v>13441505.2679081</v>
      </c>
      <c r="P27" s="1">
        <v>32433629.6283799</v>
      </c>
      <c r="Q27" s="1">
        <v>69284642.231344596</v>
      </c>
      <c r="R27" s="1">
        <v>17283432.306109399</v>
      </c>
      <c r="S27" s="1">
        <v>25295254.290825199</v>
      </c>
      <c r="T27" s="1">
        <v>19786804.630240101</v>
      </c>
      <c r="U27" s="1">
        <v>17770219.229468599</v>
      </c>
      <c r="V27" s="1">
        <v>14346584.213455301</v>
      </c>
      <c r="W27" s="1">
        <v>1836014.5173011201</v>
      </c>
      <c r="X27" s="1">
        <v>5396607.1007188102</v>
      </c>
      <c r="Y27" s="1">
        <v>2849933.2907591402</v>
      </c>
      <c r="Z27" s="1">
        <v>5760645.4569591898</v>
      </c>
      <c r="AA27" s="1">
        <v>964295327.25150204</v>
      </c>
      <c r="AB27" s="1">
        <v>971740002.71155798</v>
      </c>
      <c r="AC27" s="1">
        <v>802553775.72848499</v>
      </c>
      <c r="AD27" s="1">
        <v>827670938.71028996</v>
      </c>
      <c r="AE27" s="1">
        <v>905872390.9619</v>
      </c>
      <c r="AF27" s="1"/>
    </row>
    <row r="28" spans="1:32" x14ac:dyDescent="0.3">
      <c r="A28" t="str">
        <f t="shared" si="3"/>
        <v>RUSSIA SPACE AGENCY</v>
      </c>
      <c r="B28" t="str">
        <f t="shared" si="4"/>
        <v>Other Labeled</v>
      </c>
      <c r="C28" s="1">
        <f t="shared" si="5"/>
        <v>157877867.49397501</v>
      </c>
      <c r="D28" s="1">
        <f t="shared" si="6"/>
        <v>2619052.4772875099</v>
      </c>
      <c r="E28" s="1">
        <f t="shared" si="7"/>
        <v>6014852</v>
      </c>
      <c r="F28" s="1">
        <f t="shared" si="8"/>
        <v>0</v>
      </c>
      <c r="G28" s="2">
        <f t="shared" si="9"/>
        <v>1.296575594479664</v>
      </c>
      <c r="H28" s="2">
        <f t="shared" si="10"/>
        <v>-0.96190186695909397</v>
      </c>
      <c r="I28" s="2">
        <f t="shared" si="11"/>
        <v>0</v>
      </c>
      <c r="J28" s="2">
        <f t="shared" si="12"/>
        <v>9.038818331103106E-4</v>
      </c>
      <c r="K28" s="2" t="e">
        <f>AF28/SUM(AF20:AF$35)</f>
        <v>#DIV/0!</v>
      </c>
      <c r="M28" t="s">
        <v>31</v>
      </c>
      <c r="N28" t="s">
        <v>22</v>
      </c>
      <c r="O28" s="1">
        <v>141637178.26215899</v>
      </c>
      <c r="P28" s="1">
        <v>277098307.63822001</v>
      </c>
      <c r="Q28" s="1">
        <v>531600036.81458801</v>
      </c>
      <c r="R28" s="1">
        <v>464485088.56079799</v>
      </c>
      <c r="S28" s="1">
        <v>552450019.41364002</v>
      </c>
      <c r="T28" s="1">
        <v>768656839.40025604</v>
      </c>
      <c r="U28" s="1">
        <v>366868123.61607599</v>
      </c>
      <c r="V28" s="1">
        <v>394778719.06763297</v>
      </c>
      <c r="W28" s="1">
        <v>575406808.55172098</v>
      </c>
      <c r="X28" s="1">
        <v>292729219.48913699</v>
      </c>
      <c r="Y28" s="1">
        <v>311189687.15396202</v>
      </c>
      <c r="Z28" s="1">
        <v>152210296.100788</v>
      </c>
      <c r="AA28" s="1">
        <v>216362793.531582</v>
      </c>
      <c r="AB28" s="1">
        <v>157877867.49397501</v>
      </c>
      <c r="AC28" s="1">
        <v>3819800.2749513201</v>
      </c>
      <c r="AD28" s="1">
        <v>2619052.4772875099</v>
      </c>
      <c r="AE28" s="1">
        <v>6014852</v>
      </c>
      <c r="AF28" s="1"/>
    </row>
    <row r="29" spans="1:32" x14ac:dyDescent="0.3">
      <c r="A29" t="str">
        <f t="shared" si="3"/>
        <v>Rocket Lab</v>
      </c>
      <c r="B29" t="str">
        <f t="shared" si="4"/>
        <v>Other Labeled</v>
      </c>
      <c r="C29" s="1">
        <f t="shared" si="5"/>
        <v>11364580.4262089</v>
      </c>
      <c r="D29" s="1">
        <f t="shared" si="6"/>
        <v>0</v>
      </c>
      <c r="E29" s="1">
        <f t="shared" si="7"/>
        <v>14099000</v>
      </c>
      <c r="F29" s="1">
        <f t="shared" si="8"/>
        <v>0</v>
      </c>
      <c r="G29" s="2" t="e">
        <f t="shared" si="9"/>
        <v>#DIV/0!</v>
      </c>
      <c r="H29" s="2">
        <f t="shared" si="10"/>
        <v>0.24060893330342448</v>
      </c>
      <c r="I29" s="2">
        <f t="shared" si="11"/>
        <v>0</v>
      </c>
      <c r="J29" s="2">
        <f t="shared" si="12"/>
        <v>2.1187271050097773E-3</v>
      </c>
      <c r="K29" s="2" t="e">
        <f>AF29/SUM(AF20:AF$35)</f>
        <v>#DIV/0!</v>
      </c>
      <c r="M29" t="s">
        <v>33</v>
      </c>
      <c r="N29" t="s">
        <v>22</v>
      </c>
      <c r="O29" s="1"/>
      <c r="P29" s="1"/>
      <c r="Q29" s="1"/>
      <c r="R29" s="1"/>
      <c r="S29" s="1"/>
      <c r="T29" s="1"/>
      <c r="U29" s="1"/>
      <c r="V29" s="1"/>
      <c r="W29" s="1">
        <v>3784970.78714502</v>
      </c>
      <c r="X29" s="1">
        <v>4872124.7732857596</v>
      </c>
      <c r="Y29" s="1">
        <v>0</v>
      </c>
      <c r="Z29" s="1">
        <v>7799094.3327917</v>
      </c>
      <c r="AA29" s="1">
        <v>0</v>
      </c>
      <c r="AB29" s="1">
        <v>11364580.4262089</v>
      </c>
      <c r="AC29" s="1">
        <v>510221.271309976</v>
      </c>
      <c r="AD29" s="1">
        <v>0</v>
      </c>
      <c r="AE29" s="1">
        <v>14099000</v>
      </c>
      <c r="AF29" s="1"/>
    </row>
    <row r="30" spans="1:32" x14ac:dyDescent="0.3">
      <c r="A30" t="str">
        <f t="shared" si="3"/>
        <v>SPACEX</v>
      </c>
      <c r="B30" t="str">
        <f t="shared" si="4"/>
        <v>CONT_AWD_80MSFC20C0034_8000_-NONE-_-NONE-</v>
      </c>
      <c r="C30" s="1">
        <f t="shared" si="5"/>
        <v>109695413.278604</v>
      </c>
      <c r="D30" s="1">
        <f t="shared" si="6"/>
        <v>856245913.117733</v>
      </c>
      <c r="E30" s="1">
        <f t="shared" si="7"/>
        <v>911559648</v>
      </c>
      <c r="F30" s="1">
        <f t="shared" si="8"/>
        <v>0</v>
      </c>
      <c r="G30" s="2">
        <f t="shared" si="9"/>
        <v>6.4600290681517514E-2</v>
      </c>
      <c r="H30" s="2">
        <f t="shared" si="10"/>
        <v>7.3099158000783877</v>
      </c>
      <c r="I30" s="2">
        <f t="shared" si="11"/>
        <v>0</v>
      </c>
      <c r="J30" s="2">
        <f t="shared" si="12"/>
        <v>0.13698461834532746</v>
      </c>
      <c r="K30" s="2" t="e">
        <f>AF30/SUM(AF20:AF$35)</f>
        <v>#DIV/0!</v>
      </c>
      <c r="M30" t="s">
        <v>34</v>
      </c>
      <c r="N30" t="s">
        <v>54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>
        <v>109695413.278604</v>
      </c>
      <c r="AC30" s="1">
        <v>385827033.04440898</v>
      </c>
      <c r="AD30" s="1">
        <v>856245913.117733</v>
      </c>
      <c r="AE30" s="1">
        <v>911559648</v>
      </c>
      <c r="AF30" s="1"/>
    </row>
    <row r="31" spans="1:32" x14ac:dyDescent="0.3">
      <c r="A31" t="str">
        <f t="shared" si="3"/>
        <v>SPACEX</v>
      </c>
      <c r="B31" t="str">
        <f t="shared" si="4"/>
        <v>CONT_AWD_NNK17MA01T_8000_NNK14MA74C_8000</v>
      </c>
      <c r="C31" s="1">
        <f t="shared" si="5"/>
        <v>-62404424.699193999</v>
      </c>
      <c r="D31" s="1">
        <f t="shared" si="6"/>
        <v>509661552.39693201</v>
      </c>
      <c r="E31" s="1">
        <f t="shared" si="7"/>
        <v>582993012</v>
      </c>
      <c r="F31" s="1">
        <f t="shared" si="8"/>
        <v>0</v>
      </c>
      <c r="G31" s="2">
        <f t="shared" si="9"/>
        <v>0.14388265949862422</v>
      </c>
      <c r="H31" s="2">
        <f t="shared" si="10"/>
        <v>-10.342174289887009</v>
      </c>
      <c r="I31" s="2">
        <f t="shared" si="11"/>
        <v>0</v>
      </c>
      <c r="J31" s="2">
        <f t="shared" si="12"/>
        <v>8.7609269916709726E-2</v>
      </c>
      <c r="K31" s="2" t="e">
        <f>AF31/SUM(AF20:AF$35)</f>
        <v>#DIV/0!</v>
      </c>
      <c r="M31" t="s">
        <v>34</v>
      </c>
      <c r="N31" t="s">
        <v>55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>
        <v>0</v>
      </c>
      <c r="Z31" s="1">
        <v>0</v>
      </c>
      <c r="AA31" s="1">
        <v>124094033.44645099</v>
      </c>
      <c r="AB31" s="1">
        <v>-62404424.699193999</v>
      </c>
      <c r="AC31" s="1">
        <v>460084010.699875</v>
      </c>
      <c r="AD31" s="1">
        <v>509661552.39693201</v>
      </c>
      <c r="AE31" s="1">
        <v>582993012</v>
      </c>
      <c r="AF31" s="1"/>
    </row>
    <row r="32" spans="1:32" x14ac:dyDescent="0.3">
      <c r="A32" t="str">
        <f t="shared" si="3"/>
        <v>SPACEX</v>
      </c>
      <c r="B32" t="str">
        <f t="shared" si="4"/>
        <v>Other Labeled</v>
      </c>
      <c r="C32" s="1">
        <f t="shared" si="5"/>
        <v>1205546322.1495299</v>
      </c>
      <c r="D32" s="1">
        <f t="shared" si="6"/>
        <v>1495284639.5878501</v>
      </c>
      <c r="E32" s="1">
        <f t="shared" si="7"/>
        <v>1583111343.0892999</v>
      </c>
      <c r="F32" s="1">
        <f t="shared" si="8"/>
        <v>0</v>
      </c>
      <c r="G32" s="2">
        <f t="shared" si="9"/>
        <v>5.873577590261192E-2</v>
      </c>
      <c r="H32" s="2">
        <f t="shared" si="10"/>
        <v>0.31318997370964463</v>
      </c>
      <c r="I32" s="2">
        <f t="shared" si="11"/>
        <v>0</v>
      </c>
      <c r="J32" s="2">
        <f t="shared" si="12"/>
        <v>0.23790204360959877</v>
      </c>
      <c r="K32" s="2" t="e">
        <f>AF32/SUM(AF20:AF$35)</f>
        <v>#DIV/0!</v>
      </c>
      <c r="M32" t="s">
        <v>34</v>
      </c>
      <c r="N32" t="s">
        <v>22</v>
      </c>
      <c r="O32" s="1"/>
      <c r="P32" s="1">
        <v>27740.029530870401</v>
      </c>
      <c r="Q32" s="1">
        <v>35226370.000457898</v>
      </c>
      <c r="R32" s="1">
        <v>157000956.58206299</v>
      </c>
      <c r="S32" s="1">
        <v>259648517.96945301</v>
      </c>
      <c r="T32" s="1">
        <v>335878641.54459399</v>
      </c>
      <c r="U32" s="1">
        <v>764939177.54444802</v>
      </c>
      <c r="V32" s="1">
        <v>465390488.06818497</v>
      </c>
      <c r="W32" s="1">
        <v>648895016.45421302</v>
      </c>
      <c r="X32" s="1">
        <v>812508592.90750098</v>
      </c>
      <c r="Y32" s="1">
        <v>761387346.44865</v>
      </c>
      <c r="Z32" s="1">
        <v>938402494.71385098</v>
      </c>
      <c r="AA32" s="1">
        <v>1309394710.73985</v>
      </c>
      <c r="AB32" s="1">
        <v>1205546322.1495299</v>
      </c>
      <c r="AC32" s="1">
        <v>1548194815.0260601</v>
      </c>
      <c r="AD32" s="1">
        <v>1495284639.5878501</v>
      </c>
      <c r="AE32" s="1">
        <v>1583111343.0892999</v>
      </c>
      <c r="AF32" s="1"/>
    </row>
    <row r="33" spans="1:32" x14ac:dyDescent="0.3">
      <c r="A33" t="str">
        <f t="shared" si="3"/>
        <v>UNITED LAUNCH ALLIANCE</v>
      </c>
      <c r="B33" t="str">
        <f t="shared" si="4"/>
        <v>CONT_AWD_FA881113C0003_9700_-NONE-_-NONE-</v>
      </c>
      <c r="C33" s="1">
        <f t="shared" si="5"/>
        <v>16994293.6192776</v>
      </c>
      <c r="D33" s="1">
        <f t="shared" si="6"/>
        <v>25539575.752820801</v>
      </c>
      <c r="E33" s="1">
        <f t="shared" si="7"/>
        <v>-9015999.5</v>
      </c>
      <c r="F33" s="1">
        <f t="shared" si="8"/>
        <v>0</v>
      </c>
      <c r="G33" s="2">
        <f t="shared" si="9"/>
        <v>-1.3530207231028182</v>
      </c>
      <c r="H33" s="2">
        <f t="shared" si="10"/>
        <v>-1.5305309948142025</v>
      </c>
      <c r="I33" s="2">
        <f t="shared" si="11"/>
        <v>0</v>
      </c>
      <c r="J33" s="2">
        <f t="shared" si="12"/>
        <v>-1.3548792481313993E-3</v>
      </c>
      <c r="K33" s="2" t="e">
        <f>AF33/SUM(AF20:AF$35)</f>
        <v>#DIV/0!</v>
      </c>
      <c r="M33" t="s">
        <v>35</v>
      </c>
      <c r="N33" t="s">
        <v>56</v>
      </c>
      <c r="O33" s="1"/>
      <c r="P33" s="1"/>
      <c r="Q33" s="1"/>
      <c r="R33" s="1"/>
      <c r="S33" s="1"/>
      <c r="T33" s="1"/>
      <c r="U33" s="1">
        <v>676450331.94202995</v>
      </c>
      <c r="V33" s="1">
        <v>3092684225.1763201</v>
      </c>
      <c r="W33" s="1">
        <v>2142644503.95978</v>
      </c>
      <c r="X33" s="1">
        <v>1801704387.4554801</v>
      </c>
      <c r="Y33" s="1">
        <v>2157294382.75596</v>
      </c>
      <c r="Z33" s="1">
        <v>1111606793.5688</v>
      </c>
      <c r="AA33" s="1">
        <v>732197354.165169</v>
      </c>
      <c r="AB33" s="1">
        <v>16994293.6192776</v>
      </c>
      <c r="AC33" s="1">
        <v>36773173.905303501</v>
      </c>
      <c r="AD33" s="1">
        <v>25539575.752820801</v>
      </c>
      <c r="AE33" s="1">
        <v>-9015999.5</v>
      </c>
      <c r="AF33" s="1"/>
    </row>
    <row r="34" spans="1:32" x14ac:dyDescent="0.3">
      <c r="A34" t="str">
        <f t="shared" si="3"/>
        <v>UNITED LAUNCH ALLIANCE</v>
      </c>
      <c r="B34" t="str">
        <f t="shared" si="4"/>
        <v>Other Labeled</v>
      </c>
      <c r="C34" s="1">
        <f t="shared" si="5"/>
        <v>1481157818.0472801</v>
      </c>
      <c r="D34" s="1">
        <f t="shared" si="6"/>
        <v>1148518765.62147</v>
      </c>
      <c r="E34" s="1">
        <f t="shared" si="7"/>
        <v>1066683921.539</v>
      </c>
      <c r="F34" s="1">
        <f t="shared" si="8"/>
        <v>0</v>
      </c>
      <c r="G34" s="2">
        <f t="shared" si="9"/>
        <v>-7.125250934684435E-2</v>
      </c>
      <c r="H34" s="2">
        <f t="shared" si="10"/>
        <v>-0.27983101561365797</v>
      </c>
      <c r="I34" s="2">
        <f t="shared" si="11"/>
        <v>0</v>
      </c>
      <c r="J34" s="2">
        <f t="shared" si="12"/>
        <v>0.16029591723120803</v>
      </c>
      <c r="K34" s="2" t="e">
        <f>AF34/SUM(AF20:AF$35)</f>
        <v>#DIV/0!</v>
      </c>
      <c r="M34" t="s">
        <v>35</v>
      </c>
      <c r="N34" t="s">
        <v>22</v>
      </c>
      <c r="O34" s="1"/>
      <c r="P34" s="1">
        <v>148402540.606112</v>
      </c>
      <c r="Q34" s="1">
        <v>2120676118.0369799</v>
      </c>
      <c r="R34" s="1">
        <v>1899396026.8854301</v>
      </c>
      <c r="S34" s="1">
        <v>2503417924.0535898</v>
      </c>
      <c r="T34" s="1">
        <v>3594873051.3328199</v>
      </c>
      <c r="U34" s="1">
        <v>1316114294.3173101</v>
      </c>
      <c r="V34" s="1">
        <v>552996190.51463401</v>
      </c>
      <c r="W34" s="1">
        <v>478614834.16061002</v>
      </c>
      <c r="X34" s="1">
        <v>510593311.74510002</v>
      </c>
      <c r="Y34" s="1">
        <v>588370511.70292604</v>
      </c>
      <c r="Z34" s="1">
        <v>963861554.73587298</v>
      </c>
      <c r="AA34" s="1">
        <v>1187248782.29371</v>
      </c>
      <c r="AB34" s="1">
        <v>1481157818.0472801</v>
      </c>
      <c r="AC34" s="1">
        <v>771599837.66055</v>
      </c>
      <c r="AD34" s="1">
        <v>1148518765.62147</v>
      </c>
      <c r="AE34" s="1">
        <v>1066683921.539</v>
      </c>
      <c r="AF34" s="1"/>
    </row>
    <row r="35" spans="1:32" x14ac:dyDescent="0.3">
      <c r="A35" t="str">
        <f t="shared" si="3"/>
        <v>Virgin Orbit</v>
      </c>
      <c r="B35" t="str">
        <f t="shared" si="4"/>
        <v>Other Labeled</v>
      </c>
      <c r="C35" s="1">
        <f t="shared" si="5"/>
        <v>40566544.983080901</v>
      </c>
      <c r="D35" s="1">
        <f t="shared" si="6"/>
        <v>0</v>
      </c>
      <c r="E35" s="1">
        <f t="shared" si="7"/>
        <v>-210426</v>
      </c>
      <c r="F35" s="1">
        <f t="shared" si="8"/>
        <v>0</v>
      </c>
      <c r="G35" s="2" t="e">
        <f t="shared" si="9"/>
        <v>#DIV/0!</v>
      </c>
      <c r="H35" s="2">
        <f t="shared" si="10"/>
        <v>-1.0051871807196733</v>
      </c>
      <c r="I35" s="2">
        <f t="shared" si="11"/>
        <v>0</v>
      </c>
      <c r="J35" s="2">
        <f t="shared" si="12"/>
        <v>-3.1621765359159331E-5</v>
      </c>
      <c r="K35" s="2" t="e">
        <f>AF35/SUM(AF20:AF$35)</f>
        <v>#DIV/0!</v>
      </c>
      <c r="M35" t="s">
        <v>37</v>
      </c>
      <c r="N35" t="s">
        <v>22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>
        <v>40566544.983080901</v>
      </c>
      <c r="AC35" s="1">
        <v>2517250.1133785299</v>
      </c>
      <c r="AD35" s="1">
        <v>0</v>
      </c>
      <c r="AE35" s="1">
        <v>-210426</v>
      </c>
      <c r="AF35" s="1"/>
    </row>
    <row r="36" spans="1:32" x14ac:dyDescent="0.3">
      <c r="A36" t="str">
        <f t="shared" si="3"/>
        <v>Grand Total</v>
      </c>
      <c r="B36" t="str">
        <f t="shared" si="4"/>
        <v/>
      </c>
      <c r="C36" s="1">
        <f t="shared" si="5"/>
        <v>5525141087.9882755</v>
      </c>
      <c r="D36" s="1">
        <f t="shared" si="6"/>
        <v>6256191896.2924385</v>
      </c>
      <c r="E36" s="1">
        <f t="shared" si="7"/>
        <v>6654467187.7103004</v>
      </c>
      <c r="F36" s="1">
        <f t="shared" si="8"/>
        <v>0</v>
      </c>
      <c r="G36" s="2">
        <f t="shared" si="9"/>
        <v>6.366097747958932E-2</v>
      </c>
      <c r="H36" s="2">
        <f t="shared" si="10"/>
        <v>0.20439769441855415</v>
      </c>
      <c r="I36" s="2">
        <f t="shared" si="11"/>
        <v>0</v>
      </c>
      <c r="J36" s="2">
        <f>SUM(J$20:J$35)</f>
        <v>0.99999999999999989</v>
      </c>
      <c r="K36" s="2" t="e">
        <f>SUM(K$20:K$35)</f>
        <v>#DIV/0!</v>
      </c>
      <c r="M36" t="s">
        <v>38</v>
      </c>
      <c r="N36" t="s">
        <v>39</v>
      </c>
      <c r="O36" s="1">
        <f t="shared" ref="O36:AE36" si="13">SUM(O21:O35)</f>
        <v>665458566.97000802</v>
      </c>
      <c r="P36" s="1">
        <f t="shared" si="13"/>
        <v>2038508116.6368015</v>
      </c>
      <c r="Q36" s="1">
        <f t="shared" si="13"/>
        <v>3265830991.8128452</v>
      </c>
      <c r="R36" s="1">
        <f t="shared" si="13"/>
        <v>3215728659.7175007</v>
      </c>
      <c r="S36" s="1">
        <f t="shared" si="13"/>
        <v>4042178534.2321482</v>
      </c>
      <c r="T36" s="1">
        <f t="shared" si="13"/>
        <v>5815311667.5368404</v>
      </c>
      <c r="U36" s="1">
        <f t="shared" si="13"/>
        <v>4376657956.3935471</v>
      </c>
      <c r="V36" s="1">
        <f t="shared" si="13"/>
        <v>5829907794.0743084</v>
      </c>
      <c r="W36" s="1">
        <f t="shared" si="13"/>
        <v>5176802013.6205969</v>
      </c>
      <c r="X36" s="1">
        <f t="shared" si="13"/>
        <v>4950560251.6704798</v>
      </c>
      <c r="Y36" s="1">
        <f t="shared" si="13"/>
        <v>5377454142.1971006</v>
      </c>
      <c r="Z36" s="1">
        <f t="shared" si="13"/>
        <v>4867056334.5845261</v>
      </c>
      <c r="AA36" s="1">
        <f t="shared" si="13"/>
        <v>5914734696.9592018</v>
      </c>
      <c r="AB36" s="1">
        <f t="shared" si="13"/>
        <v>5525141087.9882755</v>
      </c>
      <c r="AC36" s="1">
        <f t="shared" si="13"/>
        <v>5763016176.6479197</v>
      </c>
      <c r="AD36" s="1">
        <f t="shared" si="13"/>
        <v>6256191896.2924385</v>
      </c>
      <c r="AE36" s="1">
        <f t="shared" si="13"/>
        <v>6654467187.7103004</v>
      </c>
      <c r="AF36" s="1"/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44"/>
  <sheetViews>
    <sheetView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11.5546875" defaultRowHeight="14.4" x14ac:dyDescent="0.3"/>
  <sheetData>
    <row r="1" spans="1:31" x14ac:dyDescent="0.3">
      <c r="A1" t="str">
        <f t="shared" ref="A1:A21" si="0">L1</f>
        <v>ParentID</v>
      </c>
      <c r="B1" t="str">
        <f t="shared" ref="B1:B21" si="1">M1</f>
        <v>Customer</v>
      </c>
      <c r="L1" t="s">
        <v>0</v>
      </c>
      <c r="M1" t="s">
        <v>57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17</v>
      </c>
      <c r="AD1" t="s">
        <v>18</v>
      </c>
    </row>
    <row r="2" spans="1:31" x14ac:dyDescent="0.3">
      <c r="A2" t="str">
        <f t="shared" si="0"/>
        <v>ABL Space</v>
      </c>
      <c r="B2" t="str">
        <f t="shared" si="1"/>
        <v>Defense</v>
      </c>
      <c r="L2" t="s">
        <v>19</v>
      </c>
      <c r="M2" t="s">
        <v>58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>
        <v>50000</v>
      </c>
      <c r="AC2" s="1">
        <v>0</v>
      </c>
      <c r="AD2" s="1">
        <v>1000000</v>
      </c>
      <c r="AE2" s="1"/>
    </row>
    <row r="3" spans="1:31" x14ac:dyDescent="0.3">
      <c r="A3" t="str">
        <f t="shared" si="0"/>
        <v>ABL Space</v>
      </c>
      <c r="B3" t="str">
        <f t="shared" si="1"/>
        <v>NASA</v>
      </c>
      <c r="L3" t="s">
        <v>19</v>
      </c>
      <c r="M3" t="s">
        <v>59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>
        <v>0</v>
      </c>
      <c r="AD3" s="1">
        <v>5000</v>
      </c>
      <c r="AE3" s="1"/>
    </row>
    <row r="4" spans="1:31" x14ac:dyDescent="0.3">
      <c r="A4" t="str">
        <f t="shared" si="0"/>
        <v>BLUE ORIGIN</v>
      </c>
      <c r="B4" t="str">
        <f t="shared" si="1"/>
        <v>Defense</v>
      </c>
      <c r="L4" t="s">
        <v>21</v>
      </c>
      <c r="M4" t="s">
        <v>58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>
        <v>1322259</v>
      </c>
      <c r="AA4" s="1">
        <v>1478800</v>
      </c>
      <c r="AB4" s="1"/>
      <c r="AC4" s="1"/>
      <c r="AD4" s="1"/>
      <c r="AE4" s="1"/>
    </row>
    <row r="5" spans="1:31" x14ac:dyDescent="0.3">
      <c r="A5" t="str">
        <f t="shared" si="0"/>
        <v>BLUE ORIGIN</v>
      </c>
      <c r="B5" t="str">
        <f t="shared" si="1"/>
        <v>NASA</v>
      </c>
      <c r="L5" t="s">
        <v>21</v>
      </c>
      <c r="M5" t="s">
        <v>59</v>
      </c>
      <c r="N5" s="1"/>
      <c r="O5" s="1"/>
      <c r="P5" s="1"/>
      <c r="Q5" s="1"/>
      <c r="R5" s="1"/>
      <c r="S5" s="1"/>
      <c r="T5" s="1"/>
      <c r="U5" s="1"/>
      <c r="V5" s="1"/>
      <c r="W5" s="1">
        <v>781920</v>
      </c>
      <c r="X5" s="1">
        <v>664628.46100000001</v>
      </c>
      <c r="Y5" s="1">
        <v>352325.96490000002</v>
      </c>
      <c r="Z5" s="1">
        <v>1239860.9752</v>
      </c>
      <c r="AA5" s="1">
        <v>229461281.14840001</v>
      </c>
      <c r="AB5" s="1">
        <v>278931819.59960002</v>
      </c>
      <c r="AC5" s="1">
        <v>15123573</v>
      </c>
      <c r="AD5" s="1">
        <v>440844388</v>
      </c>
      <c r="AE5" s="1"/>
    </row>
    <row r="6" spans="1:31" x14ac:dyDescent="0.3">
      <c r="A6" t="str">
        <f t="shared" si="0"/>
        <v>BOEING</v>
      </c>
      <c r="B6" t="str">
        <f t="shared" si="1"/>
        <v>Defense</v>
      </c>
      <c r="L6" t="s">
        <v>26</v>
      </c>
      <c r="M6" t="s">
        <v>58</v>
      </c>
      <c r="N6" s="1">
        <v>82614377.040000007</v>
      </c>
      <c r="O6" s="1">
        <v>751834383.54999995</v>
      </c>
      <c r="P6" s="1">
        <v>23973127.149999999</v>
      </c>
      <c r="Q6" s="1">
        <v>1859899</v>
      </c>
      <c r="R6" s="1">
        <v>782731</v>
      </c>
      <c r="S6" s="1"/>
      <c r="T6" s="1"/>
      <c r="U6" s="1">
        <v>899757</v>
      </c>
      <c r="V6" s="1"/>
      <c r="W6" s="1">
        <v>50000</v>
      </c>
      <c r="X6" s="1"/>
      <c r="Y6" s="1">
        <v>0</v>
      </c>
      <c r="Z6" s="1"/>
      <c r="AA6" s="1"/>
      <c r="AB6" s="1">
        <v>13500</v>
      </c>
      <c r="AC6" s="1">
        <v>9743247.375</v>
      </c>
      <c r="AD6" s="1">
        <v>10501554.5</v>
      </c>
      <c r="AE6" s="1"/>
    </row>
    <row r="7" spans="1:31" x14ac:dyDescent="0.3">
      <c r="A7" t="str">
        <f t="shared" si="0"/>
        <v>BOEING</v>
      </c>
      <c r="B7" t="str">
        <f t="shared" si="1"/>
        <v>Energy</v>
      </c>
      <c r="L7" t="s">
        <v>26</v>
      </c>
      <c r="M7" t="s">
        <v>60</v>
      </c>
      <c r="N7" s="1"/>
      <c r="O7" s="1"/>
      <c r="P7" s="1">
        <v>-5153.34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x14ac:dyDescent="0.3">
      <c r="A8" t="str">
        <f t="shared" si="0"/>
        <v>BOEING</v>
      </c>
      <c r="B8" t="str">
        <f t="shared" si="1"/>
        <v>NASA</v>
      </c>
      <c r="L8" t="s">
        <v>26</v>
      </c>
      <c r="M8" t="s">
        <v>59</v>
      </c>
      <c r="N8" s="1">
        <v>59785216.210000001</v>
      </c>
      <c r="O8" s="1">
        <v>112906964.6719</v>
      </c>
      <c r="P8" s="1">
        <v>89697774.810000002</v>
      </c>
      <c r="Q8" s="1">
        <v>245318451.53909999</v>
      </c>
      <c r="R8" s="1">
        <v>267740741.69490001</v>
      </c>
      <c r="S8" s="1">
        <v>564002307.80009997</v>
      </c>
      <c r="T8" s="1">
        <v>627656668.13</v>
      </c>
      <c r="U8" s="1">
        <v>674366931.08010006</v>
      </c>
      <c r="V8" s="1">
        <v>732169319.97819996</v>
      </c>
      <c r="W8" s="1">
        <v>913419292.25590003</v>
      </c>
      <c r="X8" s="1">
        <v>969392062.69879997</v>
      </c>
      <c r="Y8" s="1">
        <v>1166543019.5998001</v>
      </c>
      <c r="Z8" s="1">
        <v>1025909772.5199</v>
      </c>
      <c r="AA8" s="1">
        <v>948639104.801</v>
      </c>
      <c r="AB8" s="1">
        <v>1074030658.7316</v>
      </c>
      <c r="AC8" s="1">
        <v>1239286422.8</v>
      </c>
      <c r="AD8" s="1">
        <v>1043322325.1201</v>
      </c>
      <c r="AE8" s="1"/>
    </row>
    <row r="9" spans="1:31" x14ac:dyDescent="0.3">
      <c r="A9" t="str">
        <f t="shared" si="0"/>
        <v>BOEING</v>
      </c>
      <c r="B9" t="str">
        <f t="shared" si="1"/>
        <v>Other Agencies</v>
      </c>
      <c r="L9" t="s">
        <v>26</v>
      </c>
      <c r="M9" t="s">
        <v>61</v>
      </c>
      <c r="N9" s="1"/>
      <c r="O9" s="1"/>
      <c r="P9" s="1"/>
      <c r="Q9" s="1">
        <v>6736691</v>
      </c>
      <c r="R9" s="1">
        <v>6511448</v>
      </c>
      <c r="S9" s="1">
        <v>8156846</v>
      </c>
      <c r="T9" s="1">
        <v>6000000</v>
      </c>
      <c r="U9" s="1">
        <v>500000</v>
      </c>
      <c r="V9" s="1"/>
      <c r="W9" s="1"/>
      <c r="X9" s="1"/>
      <c r="Y9" s="1"/>
      <c r="Z9" s="1"/>
      <c r="AA9" s="1"/>
      <c r="AB9" s="1"/>
      <c r="AC9" s="1">
        <v>-178468.74</v>
      </c>
      <c r="AD9" s="1"/>
      <c r="AE9" s="1"/>
    </row>
    <row r="10" spans="1:31" x14ac:dyDescent="0.3">
      <c r="A10" t="str">
        <f t="shared" si="0"/>
        <v>Firefly Aerospace</v>
      </c>
      <c r="B10" t="str">
        <f t="shared" si="1"/>
        <v>NASA</v>
      </c>
      <c r="L10" t="s">
        <v>29</v>
      </c>
      <c r="M10" t="s">
        <v>59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>
        <v>25000</v>
      </c>
      <c r="AA10" s="1"/>
      <c r="AB10" s="1">
        <v>49899250.5</v>
      </c>
      <c r="AC10" s="1">
        <v>37869252</v>
      </c>
      <c r="AD10" s="1">
        <v>94871677</v>
      </c>
      <c r="AE10" s="1"/>
    </row>
    <row r="11" spans="1:31" x14ac:dyDescent="0.3">
      <c r="A11" t="str">
        <f t="shared" si="0"/>
        <v>NORTHROP GRUMMAN</v>
      </c>
      <c r="B11" t="str">
        <f t="shared" si="1"/>
        <v>Defense</v>
      </c>
      <c r="L11" t="s">
        <v>30</v>
      </c>
      <c r="M11" t="s">
        <v>58</v>
      </c>
      <c r="N11" s="1"/>
      <c r="O11" s="1"/>
      <c r="P11" s="1"/>
      <c r="Q11" s="1">
        <v>237620</v>
      </c>
      <c r="R11" s="1">
        <v>112150</v>
      </c>
      <c r="S11" s="1">
        <v>2319613</v>
      </c>
      <c r="T11" s="1">
        <v>0</v>
      </c>
      <c r="U11" s="1">
        <v>0</v>
      </c>
      <c r="V11" s="1"/>
      <c r="W11" s="1">
        <v>0</v>
      </c>
      <c r="X11" s="1"/>
      <c r="Y11" s="1"/>
      <c r="Z11" s="1">
        <v>43077956.469999999</v>
      </c>
      <c r="AA11" s="1">
        <v>48637765</v>
      </c>
      <c r="AB11" s="1">
        <v>31180631</v>
      </c>
      <c r="AC11" s="1">
        <v>32000462</v>
      </c>
      <c r="AD11" s="1">
        <v>15373456</v>
      </c>
      <c r="AE11" s="1"/>
    </row>
    <row r="12" spans="1:31" x14ac:dyDescent="0.3">
      <c r="A12" t="str">
        <f t="shared" si="0"/>
        <v>NORTHROP GRUMMAN</v>
      </c>
      <c r="B12" t="str">
        <f t="shared" si="1"/>
        <v>NASA</v>
      </c>
      <c r="L12" t="s">
        <v>30</v>
      </c>
      <c r="M12" t="s">
        <v>59</v>
      </c>
      <c r="N12" s="1">
        <v>227583859.88</v>
      </c>
      <c r="O12" s="1">
        <v>298184254.69999999</v>
      </c>
      <c r="P12" s="1">
        <v>307561285.26999998</v>
      </c>
      <c r="Q12" s="1">
        <v>256323639</v>
      </c>
      <c r="R12" s="1">
        <v>269417903.31010002</v>
      </c>
      <c r="S12" s="1">
        <v>276960718.5625</v>
      </c>
      <c r="T12" s="1">
        <v>339180918.24000001</v>
      </c>
      <c r="U12" s="1">
        <v>371591852.20999998</v>
      </c>
      <c r="V12" s="1">
        <v>328751427.3502</v>
      </c>
      <c r="W12" s="1">
        <v>316833641.71579999</v>
      </c>
      <c r="X12" s="1">
        <v>307253224.32810003</v>
      </c>
      <c r="Y12" s="1">
        <v>250950653.59</v>
      </c>
      <c r="Z12" s="1">
        <v>928781080.75979996</v>
      </c>
      <c r="AA12" s="1">
        <v>987407049.44930005</v>
      </c>
      <c r="AB12" s="1">
        <v>848253301.14979994</v>
      </c>
      <c r="AC12" s="1">
        <v>787436526.04939997</v>
      </c>
      <c r="AD12" s="1">
        <v>893313435.9619</v>
      </c>
      <c r="AE12" s="1"/>
    </row>
    <row r="13" spans="1:31" x14ac:dyDescent="0.3">
      <c r="A13" t="str">
        <f t="shared" si="0"/>
        <v>RUSSIA SPACE AGENCY</v>
      </c>
      <c r="B13" t="str">
        <f t="shared" si="1"/>
        <v>NASA</v>
      </c>
      <c r="L13" t="s">
        <v>31</v>
      </c>
      <c r="M13" t="s">
        <v>59</v>
      </c>
      <c r="N13" s="1">
        <v>100040612</v>
      </c>
      <c r="O13" s="1">
        <v>199782273</v>
      </c>
      <c r="P13" s="1">
        <v>387192261</v>
      </c>
      <c r="Q13" s="1">
        <v>341238820</v>
      </c>
      <c r="R13" s="1">
        <v>414009402.3398</v>
      </c>
      <c r="S13" s="1">
        <v>586488883.38090003</v>
      </c>
      <c r="T13" s="1">
        <v>285001263</v>
      </c>
      <c r="U13" s="1">
        <v>312278472.29000002</v>
      </c>
      <c r="V13" s="1">
        <v>459872927.36330003</v>
      </c>
      <c r="W13" s="1">
        <v>235823637.52149999</v>
      </c>
      <c r="X13" s="1">
        <v>254927244.28130001</v>
      </c>
      <c r="Y13" s="1">
        <v>127459133.88</v>
      </c>
      <c r="Z13" s="1">
        <v>184529617.63999999</v>
      </c>
      <c r="AA13" s="1">
        <v>136408443.41</v>
      </c>
      <c r="AB13" s="1">
        <v>3413944.54</v>
      </c>
      <c r="AC13" s="1">
        <v>2504481</v>
      </c>
      <c r="AD13" s="1">
        <v>6014852</v>
      </c>
      <c r="AE13" s="1"/>
    </row>
    <row r="14" spans="1:31" x14ac:dyDescent="0.3">
      <c r="A14" t="str">
        <f t="shared" si="0"/>
        <v>Rocket Lab</v>
      </c>
      <c r="B14" t="str">
        <f t="shared" si="1"/>
        <v>Defense</v>
      </c>
      <c r="L14" t="s">
        <v>33</v>
      </c>
      <c r="M14" t="s">
        <v>58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>
        <v>6530871</v>
      </c>
      <c r="Z14" s="1">
        <v>0</v>
      </c>
      <c r="AA14" s="1">
        <v>325149</v>
      </c>
      <c r="AB14" s="1">
        <v>0</v>
      </c>
      <c r="AC14" s="1">
        <v>0</v>
      </c>
      <c r="AD14" s="1">
        <v>336500</v>
      </c>
      <c r="AE14" s="1"/>
    </row>
    <row r="15" spans="1:31" x14ac:dyDescent="0.3">
      <c r="A15" t="str">
        <f t="shared" si="0"/>
        <v>Rocket Lab</v>
      </c>
      <c r="B15" t="str">
        <f t="shared" si="1"/>
        <v>NASA</v>
      </c>
      <c r="L15" t="s">
        <v>33</v>
      </c>
      <c r="M15" t="s">
        <v>59</v>
      </c>
      <c r="N15" s="1"/>
      <c r="O15" s="1"/>
      <c r="P15" s="1"/>
      <c r="Q15" s="1"/>
      <c r="R15" s="1"/>
      <c r="S15" s="1"/>
      <c r="T15" s="1"/>
      <c r="U15" s="1"/>
      <c r="V15" s="1">
        <v>3025000</v>
      </c>
      <c r="W15" s="1">
        <v>3925000</v>
      </c>
      <c r="X15" s="1">
        <v>0</v>
      </c>
      <c r="Y15" s="1">
        <v>0</v>
      </c>
      <c r="Z15" s="1">
        <v>0</v>
      </c>
      <c r="AA15" s="1">
        <v>9493990</v>
      </c>
      <c r="AB15" s="1">
        <v>456010</v>
      </c>
      <c r="AC15" s="1">
        <v>0</v>
      </c>
      <c r="AD15" s="1">
        <v>13762500</v>
      </c>
      <c r="AE15" s="1"/>
    </row>
    <row r="16" spans="1:31" x14ac:dyDescent="0.3">
      <c r="A16" t="str">
        <f t="shared" si="0"/>
        <v>SPACEX</v>
      </c>
      <c r="B16" t="str">
        <f t="shared" si="1"/>
        <v>Defense</v>
      </c>
      <c r="L16" t="s">
        <v>34</v>
      </c>
      <c r="M16" t="s">
        <v>58</v>
      </c>
      <c r="N16" s="1"/>
      <c r="O16" s="1"/>
      <c r="P16" s="1">
        <v>0</v>
      </c>
      <c r="Q16" s="1">
        <v>0</v>
      </c>
      <c r="R16" s="1"/>
      <c r="S16" s="1"/>
      <c r="T16" s="1">
        <v>239598798</v>
      </c>
      <c r="U16" s="1">
        <v>14489390</v>
      </c>
      <c r="V16" s="1">
        <v>943948</v>
      </c>
      <c r="W16" s="1">
        <v>83682783</v>
      </c>
      <c r="X16" s="1">
        <v>105953407.25</v>
      </c>
      <c r="Y16" s="1">
        <v>232991912.97</v>
      </c>
      <c r="Z16" s="1">
        <v>373431918.76999998</v>
      </c>
      <c r="AA16" s="1">
        <v>287098559.54000002</v>
      </c>
      <c r="AB16" s="1">
        <v>518609165.3538</v>
      </c>
      <c r="AC16" s="1">
        <v>647539278.83749998</v>
      </c>
      <c r="AD16" s="1">
        <v>828293047.46930003</v>
      </c>
      <c r="AE16" s="1"/>
    </row>
    <row r="17" spans="1:31" x14ac:dyDescent="0.3">
      <c r="A17" t="str">
        <f t="shared" si="0"/>
        <v>SPACEX</v>
      </c>
      <c r="B17" t="str">
        <f t="shared" si="1"/>
        <v>NASA</v>
      </c>
      <c r="L17" t="s">
        <v>34</v>
      </c>
      <c r="M17" t="s">
        <v>59</v>
      </c>
      <c r="N17" s="1"/>
      <c r="O17" s="1">
        <v>20000</v>
      </c>
      <c r="P17" s="1">
        <v>25657217.649999999</v>
      </c>
      <c r="Q17" s="1">
        <v>115342392</v>
      </c>
      <c r="R17" s="1">
        <v>194582177.50999999</v>
      </c>
      <c r="S17" s="1">
        <v>256277026.80000001</v>
      </c>
      <c r="T17" s="1">
        <v>354643704.10000002</v>
      </c>
      <c r="U17" s="1">
        <v>353644512.89999998</v>
      </c>
      <c r="V17" s="1">
        <v>517661752.06</v>
      </c>
      <c r="W17" s="1">
        <v>570876854.85000002</v>
      </c>
      <c r="X17" s="1">
        <v>517776703.58999997</v>
      </c>
      <c r="Y17" s="1">
        <v>552815435.62</v>
      </c>
      <c r="Z17" s="1">
        <v>849149494.32000005</v>
      </c>
      <c r="AA17" s="1">
        <v>795368477.25999999</v>
      </c>
      <c r="AB17" s="1">
        <v>1621121720.1400001</v>
      </c>
      <c r="AC17" s="1">
        <v>2088488856.04</v>
      </c>
      <c r="AD17" s="1">
        <v>2249370955.6199999</v>
      </c>
      <c r="AE17" s="1"/>
    </row>
    <row r="18" spans="1:31" x14ac:dyDescent="0.3">
      <c r="A18" t="str">
        <f t="shared" si="0"/>
        <v>UNITED LAUNCH ALLIANCE</v>
      </c>
      <c r="B18" t="str">
        <f t="shared" si="1"/>
        <v>Defense</v>
      </c>
      <c r="L18" t="s">
        <v>35</v>
      </c>
      <c r="M18" t="s">
        <v>58</v>
      </c>
      <c r="N18" s="1"/>
      <c r="O18" s="1"/>
      <c r="P18" s="1">
        <v>1268781061.6500001</v>
      </c>
      <c r="Q18" s="1">
        <v>1101869285.6828001</v>
      </c>
      <c r="R18" s="1">
        <v>1530865621.0599</v>
      </c>
      <c r="S18" s="1">
        <v>2428002412.1883998</v>
      </c>
      <c r="T18" s="1">
        <v>1252379999.75</v>
      </c>
      <c r="U18" s="1">
        <v>2519198422.9960999</v>
      </c>
      <c r="V18" s="1">
        <v>1718303663.03</v>
      </c>
      <c r="W18" s="1">
        <v>1483134320.1749001</v>
      </c>
      <c r="X18" s="1">
        <v>1951439106.2</v>
      </c>
      <c r="Y18" s="1">
        <v>1282502756.23</v>
      </c>
      <c r="Z18" s="1">
        <v>1424646793.4400001</v>
      </c>
      <c r="AA18" s="1">
        <v>1018626060.47</v>
      </c>
      <c r="AB18" s="1">
        <v>632877370.20000005</v>
      </c>
      <c r="AC18" s="1">
        <v>1069165567</v>
      </c>
      <c r="AD18" s="1">
        <v>1030138115.039</v>
      </c>
      <c r="AE18" s="1"/>
    </row>
    <row r="19" spans="1:31" x14ac:dyDescent="0.3">
      <c r="A19" t="str">
        <f t="shared" si="0"/>
        <v>UNITED LAUNCH ALLIANCE</v>
      </c>
      <c r="B19" t="str">
        <f t="shared" si="1"/>
        <v>NASA</v>
      </c>
      <c r="L19" t="s">
        <v>35</v>
      </c>
      <c r="M19" t="s">
        <v>59</v>
      </c>
      <c r="N19" s="1"/>
      <c r="O19" s="1">
        <v>106995229</v>
      </c>
      <c r="P19" s="1">
        <v>275818870.87</v>
      </c>
      <c r="Q19" s="1">
        <v>293541837.0625</v>
      </c>
      <c r="R19" s="1">
        <v>345210987</v>
      </c>
      <c r="S19" s="1">
        <v>314903100</v>
      </c>
      <c r="T19" s="1">
        <v>295542533</v>
      </c>
      <c r="U19" s="1">
        <v>364613332</v>
      </c>
      <c r="V19" s="1">
        <v>376642360</v>
      </c>
      <c r="W19" s="1">
        <v>379660434</v>
      </c>
      <c r="X19" s="1">
        <v>297815333</v>
      </c>
      <c r="Y19" s="1">
        <v>455470330</v>
      </c>
      <c r="Z19" s="1">
        <v>212393734</v>
      </c>
      <c r="AA19" s="1">
        <v>275796019</v>
      </c>
      <c r="AB19" s="1">
        <v>89605595</v>
      </c>
      <c r="AC19" s="1">
        <v>53533132</v>
      </c>
      <c r="AD19" s="1">
        <v>27529807</v>
      </c>
      <c r="AE19" s="1"/>
    </row>
    <row r="20" spans="1:31" x14ac:dyDescent="0.3">
      <c r="A20" t="str">
        <f t="shared" si="0"/>
        <v>Virgin Orbit</v>
      </c>
      <c r="B20" t="str">
        <f t="shared" si="1"/>
        <v>Defense</v>
      </c>
      <c r="L20" t="s">
        <v>37</v>
      </c>
      <c r="M20" t="s">
        <v>58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>
        <v>35050000</v>
      </c>
      <c r="AB20" s="1">
        <v>2249791</v>
      </c>
      <c r="AC20" s="1">
        <v>0</v>
      </c>
      <c r="AD20" s="1">
        <v>-210426</v>
      </c>
      <c r="AE20" s="1"/>
    </row>
    <row r="21" spans="1:31" x14ac:dyDescent="0.3">
      <c r="A21" t="str">
        <f t="shared" si="0"/>
        <v>Grand Total</v>
      </c>
      <c r="B21" t="str">
        <f t="shared" si="1"/>
        <v/>
      </c>
      <c r="L21" t="s">
        <v>38</v>
      </c>
      <c r="M21" t="s">
        <v>39</v>
      </c>
      <c r="N21" s="1">
        <f t="shared" ref="N21:AD21" si="2">SUM(N2:N20)</f>
        <v>470024065.13</v>
      </c>
      <c r="O21" s="1">
        <f t="shared" si="2"/>
        <v>1469723104.9219</v>
      </c>
      <c r="P21" s="1">
        <f t="shared" si="2"/>
        <v>2378676445.0599999</v>
      </c>
      <c r="Q21" s="1">
        <f t="shared" si="2"/>
        <v>2362468635.2844</v>
      </c>
      <c r="R21" s="1">
        <f t="shared" si="2"/>
        <v>3029233161.9147005</v>
      </c>
      <c r="S21" s="1">
        <f t="shared" si="2"/>
        <v>4437110907.7318993</v>
      </c>
      <c r="T21" s="1">
        <f t="shared" si="2"/>
        <v>3400003884.2199998</v>
      </c>
      <c r="U21" s="1">
        <f t="shared" si="2"/>
        <v>4611582670.4762001</v>
      </c>
      <c r="V21" s="1">
        <f t="shared" si="2"/>
        <v>4137370397.7817001</v>
      </c>
      <c r="W21" s="1">
        <f t="shared" si="2"/>
        <v>3988187883.5180998</v>
      </c>
      <c r="X21" s="1">
        <f t="shared" si="2"/>
        <v>4405221709.8092003</v>
      </c>
      <c r="Y21" s="1">
        <f t="shared" si="2"/>
        <v>4075616438.8547001</v>
      </c>
      <c r="Z21" s="1">
        <f t="shared" si="2"/>
        <v>5044507487.8949003</v>
      </c>
      <c r="AA21" s="1">
        <f t="shared" si="2"/>
        <v>4773790699.0787001</v>
      </c>
      <c r="AB21" s="1">
        <f t="shared" si="2"/>
        <v>5150692757.2147999</v>
      </c>
      <c r="AC21" s="1">
        <f t="shared" si="2"/>
        <v>5982512329.3619003</v>
      </c>
      <c r="AD21" s="1">
        <f t="shared" si="2"/>
        <v>6654467187.7103004</v>
      </c>
      <c r="AE21" s="1"/>
    </row>
    <row r="24" spans="1:31" x14ac:dyDescent="0.3">
      <c r="A24" t="str">
        <f t="shared" ref="A24:A44" si="3">L24</f>
        <v>ParentID</v>
      </c>
      <c r="B24" t="str">
        <f t="shared" ref="B24:B44" si="4">M24</f>
        <v>Customer</v>
      </c>
      <c r="C24" t="str">
        <f t="shared" ref="C24:C44" si="5">AA24</f>
        <v>2020</v>
      </c>
      <c r="D24" t="str">
        <f t="shared" ref="D24:D44" si="6">AC24</f>
        <v>2022</v>
      </c>
      <c r="E24" t="str">
        <f t="shared" ref="E24:E44" si="7">AD24</f>
        <v>2023</v>
      </c>
      <c r="F24">
        <f t="shared" ref="F24:F44" si="8">AE24</f>
        <v>0</v>
      </c>
      <c r="G24" t="str">
        <f>AC24&amp;"-"&amp;AD24</f>
        <v>2022-2023</v>
      </c>
      <c r="H24" t="str">
        <f>AA24&amp;"-"&amp;AD24</f>
        <v>2020-2023</v>
      </c>
      <c r="I24" t="str">
        <f>AE24&amp;"/"&amp;AD24</f>
        <v>/2023</v>
      </c>
      <c r="J24" t="str">
        <f>"Share "&amp;AD24</f>
        <v>Share 2023</v>
      </c>
      <c r="K24" t="str">
        <f>"Share "&amp;AE24</f>
        <v xml:space="preserve">Share </v>
      </c>
      <c r="L24" t="s">
        <v>0</v>
      </c>
      <c r="M24" t="s">
        <v>57</v>
      </c>
      <c r="N24" t="s">
        <v>2</v>
      </c>
      <c r="O24" t="s">
        <v>3</v>
      </c>
      <c r="P24" t="s">
        <v>4</v>
      </c>
      <c r="Q24" t="s">
        <v>5</v>
      </c>
      <c r="R24" t="s">
        <v>6</v>
      </c>
      <c r="S24" t="s">
        <v>7</v>
      </c>
      <c r="T24" t="s">
        <v>8</v>
      </c>
      <c r="U24" t="s">
        <v>9</v>
      </c>
      <c r="V24" t="s">
        <v>10</v>
      </c>
      <c r="W24" t="s">
        <v>11</v>
      </c>
      <c r="X24" t="s">
        <v>12</v>
      </c>
      <c r="Y24" t="s">
        <v>13</v>
      </c>
      <c r="Z24" t="s">
        <v>14</v>
      </c>
      <c r="AA24" t="s">
        <v>15</v>
      </c>
      <c r="AB24" t="s">
        <v>16</v>
      </c>
      <c r="AC24" t="s">
        <v>17</v>
      </c>
      <c r="AD24" t="s">
        <v>18</v>
      </c>
    </row>
    <row r="25" spans="1:31" x14ac:dyDescent="0.3">
      <c r="A25" t="str">
        <f t="shared" si="3"/>
        <v>ABL Space</v>
      </c>
      <c r="B25" t="str">
        <f t="shared" si="4"/>
        <v>Defense</v>
      </c>
      <c r="C25" s="1">
        <f t="shared" si="5"/>
        <v>0</v>
      </c>
      <c r="D25" s="1">
        <f t="shared" si="6"/>
        <v>0</v>
      </c>
      <c r="E25" s="1">
        <f t="shared" si="7"/>
        <v>1000000</v>
      </c>
      <c r="F25" s="1">
        <f t="shared" si="8"/>
        <v>0</v>
      </c>
      <c r="G25" s="2" t="e">
        <f t="shared" ref="G25:G44" si="9">AD25/AC25-1</f>
        <v>#DIV/0!</v>
      </c>
      <c r="H25" s="2" t="e">
        <f t="shared" ref="H25:H44" si="10">AD25/AA25-1</f>
        <v>#DIV/0!</v>
      </c>
      <c r="I25" s="2">
        <f t="shared" ref="I25:I44" si="11">AE25/AD25</f>
        <v>0</v>
      </c>
      <c r="J25" s="2">
        <f t="shared" ref="J25:J43" si="12">AD25/SUM(AD$24:AD$43)</f>
        <v>1.5027499148945154E-4</v>
      </c>
      <c r="K25" s="2" t="e">
        <f>AE25/SUM(AE24:AE$43)</f>
        <v>#DIV/0!</v>
      </c>
      <c r="L25" t="s">
        <v>19</v>
      </c>
      <c r="M25" t="s">
        <v>58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>
        <v>55944.087992585199</v>
      </c>
      <c r="AC25" s="1">
        <v>0</v>
      </c>
      <c r="AD25" s="1">
        <v>1000000</v>
      </c>
      <c r="AE25" s="1"/>
    </row>
    <row r="26" spans="1:31" x14ac:dyDescent="0.3">
      <c r="A26" t="str">
        <f t="shared" si="3"/>
        <v>ABL Space</v>
      </c>
      <c r="B26" t="str">
        <f t="shared" si="4"/>
        <v>NASA</v>
      </c>
      <c r="C26" s="1">
        <f t="shared" si="5"/>
        <v>0</v>
      </c>
      <c r="D26" s="1">
        <f t="shared" si="6"/>
        <v>0</v>
      </c>
      <c r="E26" s="1">
        <f t="shared" si="7"/>
        <v>5000</v>
      </c>
      <c r="F26" s="1">
        <f t="shared" si="8"/>
        <v>0</v>
      </c>
      <c r="G26" s="2" t="e">
        <f t="shared" si="9"/>
        <v>#DIV/0!</v>
      </c>
      <c r="H26" s="2" t="e">
        <f t="shared" si="10"/>
        <v>#DIV/0!</v>
      </c>
      <c r="I26" s="2">
        <f t="shared" si="11"/>
        <v>0</v>
      </c>
      <c r="J26" s="2">
        <f t="shared" si="12"/>
        <v>7.5137495744725777E-7</v>
      </c>
      <c r="K26" s="2" t="e">
        <f>AE26/SUM(AE24:AE$43)</f>
        <v>#DIV/0!</v>
      </c>
      <c r="L26" t="s">
        <v>19</v>
      </c>
      <c r="M26" t="s">
        <v>59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>
        <v>0</v>
      </c>
      <c r="AD26" s="1">
        <v>5000</v>
      </c>
      <c r="AE26" s="1"/>
    </row>
    <row r="27" spans="1:31" x14ac:dyDescent="0.3">
      <c r="A27" t="str">
        <f t="shared" si="3"/>
        <v>BLUE ORIGIN</v>
      </c>
      <c r="B27" t="str">
        <f t="shared" si="4"/>
        <v>Defense</v>
      </c>
      <c r="C27" s="1">
        <f t="shared" si="5"/>
        <v>1711549.40716063</v>
      </c>
      <c r="D27" s="1">
        <f t="shared" si="6"/>
        <v>0</v>
      </c>
      <c r="E27" s="1">
        <f t="shared" si="7"/>
        <v>0</v>
      </c>
      <c r="F27" s="1">
        <f t="shared" si="8"/>
        <v>0</v>
      </c>
      <c r="G27" s="2" t="e">
        <f t="shared" si="9"/>
        <v>#DIV/0!</v>
      </c>
      <c r="H27" s="2">
        <f t="shared" si="10"/>
        <v>-1</v>
      </c>
      <c r="I27" s="2" t="e">
        <f t="shared" si="11"/>
        <v>#DIV/0!</v>
      </c>
      <c r="J27" s="2">
        <f t="shared" si="12"/>
        <v>0</v>
      </c>
      <c r="K27" s="2" t="e">
        <f>AE27/SUM(AE24:AE$43)</f>
        <v>#DIV/0!</v>
      </c>
      <c r="L27" t="s">
        <v>21</v>
      </c>
      <c r="M27" t="s">
        <v>58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>
        <v>1550361.69624762</v>
      </c>
      <c r="AA27" s="1">
        <v>1711549.40716063</v>
      </c>
      <c r="AB27" s="1"/>
      <c r="AC27" s="1"/>
      <c r="AD27" s="1"/>
      <c r="AE27" s="1"/>
    </row>
    <row r="28" spans="1:31" x14ac:dyDescent="0.3">
      <c r="A28" t="str">
        <f t="shared" si="3"/>
        <v>BLUE ORIGIN</v>
      </c>
      <c r="B28" t="str">
        <f t="shared" si="4"/>
        <v>NASA</v>
      </c>
      <c r="C28" s="1">
        <f t="shared" si="5"/>
        <v>265576359.01802999</v>
      </c>
      <c r="D28" s="1">
        <f t="shared" si="6"/>
        <v>15815424.964728599</v>
      </c>
      <c r="E28" s="1">
        <f t="shared" si="7"/>
        <v>440844388</v>
      </c>
      <c r="F28" s="1">
        <f t="shared" si="8"/>
        <v>0</v>
      </c>
      <c r="G28" s="2">
        <f t="shared" si="9"/>
        <v>26.874330849987697</v>
      </c>
      <c r="H28" s="2">
        <f t="shared" si="10"/>
        <v>0.65995342970294679</v>
      </c>
      <c r="I28" s="2">
        <f t="shared" si="11"/>
        <v>0</v>
      </c>
      <c r="J28" s="2">
        <f t="shared" si="12"/>
        <v>6.6247886654872482E-2</v>
      </c>
      <c r="K28" s="2" t="e">
        <f>AE28/SUM(AE24:AE$43)</f>
        <v>#DIV/0!</v>
      </c>
      <c r="L28" t="s">
        <v>21</v>
      </c>
      <c r="M28" t="s">
        <v>59</v>
      </c>
      <c r="N28" s="1"/>
      <c r="O28" s="1"/>
      <c r="P28" s="1"/>
      <c r="Q28" s="1"/>
      <c r="R28" s="1"/>
      <c r="S28" s="1"/>
      <c r="T28" s="1"/>
      <c r="U28" s="1"/>
      <c r="V28" s="1"/>
      <c r="W28" s="1">
        <v>970601.73317900696</v>
      </c>
      <c r="X28" s="1">
        <v>811311.96249855298</v>
      </c>
      <c r="Y28" s="1">
        <v>420743.79300202901</v>
      </c>
      <c r="Z28" s="1">
        <v>1453749.20089204</v>
      </c>
      <c r="AA28" s="1">
        <v>265576359.01802999</v>
      </c>
      <c r="AB28" s="1">
        <v>312091725.19223899</v>
      </c>
      <c r="AC28" s="1">
        <v>15815424.964728599</v>
      </c>
      <c r="AD28" s="1">
        <v>440844388</v>
      </c>
      <c r="AE28" s="1"/>
    </row>
    <row r="29" spans="1:31" x14ac:dyDescent="0.3">
      <c r="A29" t="str">
        <f t="shared" si="3"/>
        <v>BOEING</v>
      </c>
      <c r="B29" t="str">
        <f t="shared" si="4"/>
        <v>Defense</v>
      </c>
      <c r="C29" s="1">
        <f t="shared" si="5"/>
        <v>0</v>
      </c>
      <c r="D29" s="1">
        <f t="shared" si="6"/>
        <v>10188967.7639075</v>
      </c>
      <c r="E29" s="1">
        <f t="shared" si="7"/>
        <v>10501554.5</v>
      </c>
      <c r="F29" s="1">
        <f t="shared" si="8"/>
        <v>0</v>
      </c>
      <c r="G29" s="2">
        <f t="shared" si="9"/>
        <v>3.0678940530146637E-2</v>
      </c>
      <c r="H29" s="2" t="e">
        <f t="shared" si="10"/>
        <v>#DIV/0!</v>
      </c>
      <c r="I29" s="2">
        <f t="shared" si="11"/>
        <v>0</v>
      </c>
      <c r="J29" s="2">
        <f t="shared" si="12"/>
        <v>1.5781210131135116E-3</v>
      </c>
      <c r="K29" s="2" t="e">
        <f>AE29/SUM(AE24:AE$43)</f>
        <v>#DIV/0!</v>
      </c>
      <c r="L29" t="s">
        <v>26</v>
      </c>
      <c r="M29" t="s">
        <v>58</v>
      </c>
      <c r="N29" s="1">
        <v>116965170.58324</v>
      </c>
      <c r="O29" s="1">
        <v>1042795400.10004</v>
      </c>
      <c r="P29" s="1">
        <v>32914178.714694899</v>
      </c>
      <c r="Q29" s="1">
        <v>2531644.4117616499</v>
      </c>
      <c r="R29" s="1">
        <v>1044468.44371604</v>
      </c>
      <c r="S29" s="1"/>
      <c r="T29" s="1"/>
      <c r="U29" s="1">
        <v>1137462.06495551</v>
      </c>
      <c r="V29" s="1"/>
      <c r="W29" s="1">
        <v>62065.2837361243</v>
      </c>
      <c r="X29" s="1"/>
      <c r="Y29" s="1">
        <v>0</v>
      </c>
      <c r="Z29" s="1"/>
      <c r="AA29" s="1"/>
      <c r="AB29" s="1">
        <v>15104.903757997999</v>
      </c>
      <c r="AC29" s="1">
        <v>10188967.7639075</v>
      </c>
      <c r="AD29" s="1">
        <v>10501554.5</v>
      </c>
      <c r="AE29" s="1"/>
    </row>
    <row r="30" spans="1:31" x14ac:dyDescent="0.3">
      <c r="A30" t="str">
        <f t="shared" si="3"/>
        <v>BOEING</v>
      </c>
      <c r="B30" t="str">
        <f t="shared" si="4"/>
        <v>Energy</v>
      </c>
      <c r="C30" s="1">
        <f t="shared" si="5"/>
        <v>0</v>
      </c>
      <c r="D30" s="1">
        <f t="shared" si="6"/>
        <v>0</v>
      </c>
      <c r="E30" s="1">
        <f t="shared" si="7"/>
        <v>0</v>
      </c>
      <c r="F30" s="1">
        <f t="shared" si="8"/>
        <v>0</v>
      </c>
      <c r="G30" s="2" t="e">
        <f t="shared" si="9"/>
        <v>#DIV/0!</v>
      </c>
      <c r="H30" s="2" t="e">
        <f t="shared" si="10"/>
        <v>#DIV/0!</v>
      </c>
      <c r="I30" s="2" t="e">
        <f t="shared" si="11"/>
        <v>#DIV/0!</v>
      </c>
      <c r="J30" s="2">
        <f t="shared" si="12"/>
        <v>0</v>
      </c>
      <c r="K30" s="2" t="e">
        <f>AE30/SUM(AE24:AE$43)</f>
        <v>#DIV/0!</v>
      </c>
      <c r="L30" t="s">
        <v>26</v>
      </c>
      <c r="M30" t="s">
        <v>60</v>
      </c>
      <c r="N30" s="1"/>
      <c r="O30" s="1"/>
      <c r="P30" s="1">
        <v>-7075.3370086549503</v>
      </c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x14ac:dyDescent="0.3">
      <c r="A31" t="str">
        <f t="shared" si="3"/>
        <v>BOEING</v>
      </c>
      <c r="B31" t="str">
        <f t="shared" si="4"/>
        <v>NASA</v>
      </c>
      <c r="C31" s="1">
        <f t="shared" si="5"/>
        <v>1097946103.21311</v>
      </c>
      <c r="D31" s="1">
        <f t="shared" si="6"/>
        <v>1295979556.5241301</v>
      </c>
      <c r="E31" s="1">
        <f t="shared" si="7"/>
        <v>1043322325.1201</v>
      </c>
      <c r="F31" s="1">
        <f t="shared" si="8"/>
        <v>0</v>
      </c>
      <c r="G31" s="2">
        <f t="shared" si="9"/>
        <v>-0.19495464271185503</v>
      </c>
      <c r="H31" s="2">
        <f t="shared" si="10"/>
        <v>-4.9750873866353684E-2</v>
      </c>
      <c r="I31" s="2">
        <f t="shared" si="11"/>
        <v>0</v>
      </c>
      <c r="J31" s="2">
        <f t="shared" si="12"/>
        <v>0.15678525352817785</v>
      </c>
      <c r="K31" s="2" t="e">
        <f>AE31/SUM(AE24:AE$43)</f>
        <v>#DIV/0!</v>
      </c>
      <c r="L31" t="s">
        <v>26</v>
      </c>
      <c r="M31" t="s">
        <v>59</v>
      </c>
      <c r="N31" s="1">
        <v>84643717.751122102</v>
      </c>
      <c r="O31" s="1">
        <v>156602126.711972</v>
      </c>
      <c r="P31" s="1">
        <v>123151584.352515</v>
      </c>
      <c r="Q31" s="1">
        <v>333920867.17664999</v>
      </c>
      <c r="R31" s="1">
        <v>357270576.73383301</v>
      </c>
      <c r="S31" s="1">
        <v>739185760.57053602</v>
      </c>
      <c r="T31" s="1">
        <v>807951591.82144105</v>
      </c>
      <c r="U31" s="1">
        <v>852526628.81653905</v>
      </c>
      <c r="V31" s="1">
        <v>916112227.22688401</v>
      </c>
      <c r="W31" s="1">
        <v>1133832550.8782499</v>
      </c>
      <c r="X31" s="1">
        <v>1183336891.1637399</v>
      </c>
      <c r="Y31" s="1">
        <v>1393072846.35059</v>
      </c>
      <c r="Z31" s="1">
        <v>1202889309.2207799</v>
      </c>
      <c r="AA31" s="1">
        <v>1097946103.21311</v>
      </c>
      <c r="AB31" s="1">
        <v>1201713313.5762999</v>
      </c>
      <c r="AC31" s="1">
        <v>1295979556.5241301</v>
      </c>
      <c r="AD31" s="1">
        <v>1043322325.1201</v>
      </c>
      <c r="AE31" s="1"/>
    </row>
    <row r="32" spans="1:31" x14ac:dyDescent="0.3">
      <c r="A32" t="str">
        <f t="shared" si="3"/>
        <v>BOEING</v>
      </c>
      <c r="B32" t="str">
        <f t="shared" si="4"/>
        <v>Other Agencies</v>
      </c>
      <c r="C32" s="1">
        <f t="shared" si="5"/>
        <v>0</v>
      </c>
      <c r="D32" s="1">
        <f t="shared" si="6"/>
        <v>-186633.07711872499</v>
      </c>
      <c r="E32" s="1">
        <f t="shared" si="7"/>
        <v>0</v>
      </c>
      <c r="F32" s="1">
        <f t="shared" si="8"/>
        <v>0</v>
      </c>
      <c r="G32" s="2">
        <f t="shared" si="9"/>
        <v>-1</v>
      </c>
      <c r="H32" s="2" t="e">
        <f t="shared" si="10"/>
        <v>#DIV/0!</v>
      </c>
      <c r="I32" s="2" t="e">
        <f t="shared" si="11"/>
        <v>#DIV/0!</v>
      </c>
      <c r="J32" s="2">
        <f t="shared" si="12"/>
        <v>0</v>
      </c>
      <c r="K32" s="2" t="e">
        <f>AE32/SUM(AE24:AE$43)</f>
        <v>#DIV/0!</v>
      </c>
      <c r="L32" t="s">
        <v>26</v>
      </c>
      <c r="M32" t="s">
        <v>61</v>
      </c>
      <c r="N32" s="1"/>
      <c r="O32" s="1"/>
      <c r="P32" s="1"/>
      <c r="Q32" s="1">
        <v>9169802.2978210095</v>
      </c>
      <c r="R32" s="1">
        <v>8688811.3015811406</v>
      </c>
      <c r="S32" s="1">
        <v>10690425.0762459</v>
      </c>
      <c r="T32" s="1">
        <v>7723505.2172258403</v>
      </c>
      <c r="U32" s="1">
        <v>632094.03480912803</v>
      </c>
      <c r="V32" s="1"/>
      <c r="W32" s="1"/>
      <c r="X32" s="1"/>
      <c r="Y32" s="1"/>
      <c r="Z32" s="1"/>
      <c r="AA32" s="1"/>
      <c r="AB32" s="1"/>
      <c r="AC32" s="1">
        <v>-186633.07711872499</v>
      </c>
      <c r="AD32" s="1"/>
      <c r="AE32" s="1"/>
    </row>
    <row r="33" spans="1:31" x14ac:dyDescent="0.3">
      <c r="A33" t="str">
        <f t="shared" si="3"/>
        <v>Firefly Aerospace</v>
      </c>
      <c r="B33" t="str">
        <f t="shared" si="4"/>
        <v>NASA</v>
      </c>
      <c r="C33" s="1">
        <f t="shared" si="5"/>
        <v>0</v>
      </c>
      <c r="D33" s="1">
        <f t="shared" si="6"/>
        <v>39601641.323541701</v>
      </c>
      <c r="E33" s="1">
        <f t="shared" si="7"/>
        <v>94871677</v>
      </c>
      <c r="F33" s="1">
        <f t="shared" si="8"/>
        <v>0</v>
      </c>
      <c r="G33" s="2">
        <f t="shared" si="9"/>
        <v>1.3956501253295861</v>
      </c>
      <c r="H33" s="2" t="e">
        <f t="shared" si="10"/>
        <v>#DIV/0!</v>
      </c>
      <c r="I33" s="2">
        <f t="shared" si="11"/>
        <v>0</v>
      </c>
      <c r="J33" s="2">
        <f t="shared" si="12"/>
        <v>1.4256840453764996E-2</v>
      </c>
      <c r="K33" s="2" t="e">
        <f>AE33/SUM(AE24:AE$43)</f>
        <v>#DIV/0!</v>
      </c>
      <c r="L33" t="s">
        <v>29</v>
      </c>
      <c r="M33" t="s">
        <v>59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>
        <v>29312.746145944599</v>
      </c>
      <c r="AA33" s="1"/>
      <c r="AB33" s="1">
        <v>55831361.214721099</v>
      </c>
      <c r="AC33" s="1">
        <v>39601641.323541701</v>
      </c>
      <c r="AD33" s="1">
        <v>94871677</v>
      </c>
      <c r="AE33" s="1"/>
    </row>
    <row r="34" spans="1:31" x14ac:dyDescent="0.3">
      <c r="A34" t="str">
        <f t="shared" si="3"/>
        <v>NORTHROP GRUMMAN</v>
      </c>
      <c r="B34" t="str">
        <f t="shared" si="4"/>
        <v>Defense</v>
      </c>
      <c r="C34" s="1">
        <f t="shared" si="5"/>
        <v>56292898.195407003</v>
      </c>
      <c r="D34" s="1">
        <f t="shared" si="6"/>
        <v>33464374.165922999</v>
      </c>
      <c r="E34" s="1">
        <f t="shared" si="7"/>
        <v>15373456</v>
      </c>
      <c r="F34" s="1">
        <f t="shared" si="8"/>
        <v>0</v>
      </c>
      <c r="G34" s="2">
        <f t="shared" si="9"/>
        <v>-0.54060231565140415</v>
      </c>
      <c r="H34" s="2">
        <f t="shared" si="10"/>
        <v>-0.72690238923860673</v>
      </c>
      <c r="I34" s="2">
        <f t="shared" si="11"/>
        <v>0</v>
      </c>
      <c r="J34" s="2">
        <f t="shared" si="12"/>
        <v>2.310245969563458E-3</v>
      </c>
      <c r="K34" s="2" t="e">
        <f>AE34/SUM(AE24:AE$43)</f>
        <v>#DIV/0!</v>
      </c>
      <c r="L34" t="s">
        <v>30</v>
      </c>
      <c r="M34" t="s">
        <v>58</v>
      </c>
      <c r="N34" s="1"/>
      <c r="O34" s="1"/>
      <c r="P34" s="1"/>
      <c r="Q34" s="1">
        <v>323441.94234353799</v>
      </c>
      <c r="R34" s="1">
        <v>149651.84202842799</v>
      </c>
      <c r="S34" s="1">
        <v>3040102.6306474302</v>
      </c>
      <c r="T34" s="1">
        <v>0</v>
      </c>
      <c r="U34" s="1">
        <v>0</v>
      </c>
      <c r="V34" s="1"/>
      <c r="W34" s="1">
        <v>0</v>
      </c>
      <c r="X34" s="1"/>
      <c r="Y34" s="1"/>
      <c r="Z34" s="1">
        <v>50509328.099646501</v>
      </c>
      <c r="AA34" s="1">
        <v>56292898.195407003</v>
      </c>
      <c r="AB34" s="1">
        <v>34887439.2865666</v>
      </c>
      <c r="AC34" s="1">
        <v>33464374.165922999</v>
      </c>
      <c r="AD34" s="1">
        <v>15373456</v>
      </c>
      <c r="AE34" s="1"/>
    </row>
    <row r="35" spans="1:31" x14ac:dyDescent="0.3">
      <c r="A35" t="str">
        <f t="shared" si="3"/>
        <v>NORTHROP GRUMMAN</v>
      </c>
      <c r="B35" t="str">
        <f t="shared" si="4"/>
        <v>NASA</v>
      </c>
      <c r="C35" s="1">
        <f t="shared" si="5"/>
        <v>1142815762.8558099</v>
      </c>
      <c r="D35" s="1">
        <f t="shared" si="6"/>
        <v>823459065.67322898</v>
      </c>
      <c r="E35" s="1">
        <f t="shared" si="7"/>
        <v>893313435.9619</v>
      </c>
      <c r="F35" s="1">
        <f t="shared" si="8"/>
        <v>0</v>
      </c>
      <c r="G35" s="2">
        <f t="shared" si="9"/>
        <v>8.4830410157134883E-2</v>
      </c>
      <c r="H35" s="2">
        <f t="shared" si="10"/>
        <v>-0.21832244094220621</v>
      </c>
      <c r="I35" s="2">
        <f t="shared" si="11"/>
        <v>0</v>
      </c>
      <c r="J35" s="2">
        <f t="shared" si="12"/>
        <v>0.13424266898658724</v>
      </c>
      <c r="K35" s="2" t="e">
        <f>AE35/SUM(AE24:AE$43)</f>
        <v>#DIV/0!</v>
      </c>
      <c r="L35" t="s">
        <v>30</v>
      </c>
      <c r="M35" t="s">
        <v>59</v>
      </c>
      <c r="N35" s="1">
        <v>322212500.373487</v>
      </c>
      <c r="O35" s="1">
        <v>413582001.550928</v>
      </c>
      <c r="P35" s="1">
        <v>422269779.230618</v>
      </c>
      <c r="Q35" s="1">
        <v>348900831.86063403</v>
      </c>
      <c r="R35" s="1">
        <v>359508564.47430599</v>
      </c>
      <c r="S35" s="1">
        <v>362986846.98174101</v>
      </c>
      <c r="T35" s="1">
        <v>436610931.93501502</v>
      </c>
      <c r="U35" s="1">
        <v>469761986.33123201</v>
      </c>
      <c r="V35" s="1">
        <v>411343652.48024303</v>
      </c>
      <c r="W35" s="1">
        <v>393287397.404814</v>
      </c>
      <c r="X35" s="1">
        <v>375064011.00936103</v>
      </c>
      <c r="Y35" s="1">
        <v>299682510.988832</v>
      </c>
      <c r="Z35" s="1">
        <v>1089004961.8187201</v>
      </c>
      <c r="AA35" s="1">
        <v>1142815762.8558099</v>
      </c>
      <c r="AB35" s="1">
        <v>949095146.39050603</v>
      </c>
      <c r="AC35" s="1">
        <v>823459065.67322898</v>
      </c>
      <c r="AD35" s="1">
        <v>893313435.9619</v>
      </c>
      <c r="AE35" s="1"/>
    </row>
    <row r="36" spans="1:31" x14ac:dyDescent="0.3">
      <c r="A36" t="str">
        <f t="shared" si="3"/>
        <v>RUSSIA SPACE AGENCY</v>
      </c>
      <c r="B36" t="str">
        <f t="shared" si="4"/>
        <v>NASA</v>
      </c>
      <c r="C36" s="1">
        <f t="shared" si="5"/>
        <v>157877867.49397501</v>
      </c>
      <c r="D36" s="1">
        <f t="shared" si="6"/>
        <v>2619052.4772875099</v>
      </c>
      <c r="E36" s="1">
        <f t="shared" si="7"/>
        <v>6014852</v>
      </c>
      <c r="F36" s="1">
        <f t="shared" si="8"/>
        <v>0</v>
      </c>
      <c r="G36" s="2">
        <f t="shared" si="9"/>
        <v>1.296575594479664</v>
      </c>
      <c r="H36" s="2">
        <f t="shared" si="10"/>
        <v>-0.96190186695909397</v>
      </c>
      <c r="I36" s="2">
        <f t="shared" si="11"/>
        <v>0</v>
      </c>
      <c r="J36" s="2">
        <f t="shared" si="12"/>
        <v>9.038818331103106E-4</v>
      </c>
      <c r="K36" s="2" t="e">
        <f>AE36/SUM(AE24:AE$43)</f>
        <v>#DIV/0!</v>
      </c>
      <c r="L36" t="s">
        <v>31</v>
      </c>
      <c r="M36" t="s">
        <v>59</v>
      </c>
      <c r="N36" s="1">
        <v>141637178.26215899</v>
      </c>
      <c r="O36" s="1">
        <v>277098307.63822001</v>
      </c>
      <c r="P36" s="1">
        <v>531600036.81458801</v>
      </c>
      <c r="Q36" s="1">
        <v>464485088.56079799</v>
      </c>
      <c r="R36" s="1">
        <v>552450019.41364002</v>
      </c>
      <c r="S36" s="1">
        <v>768656839.40025604</v>
      </c>
      <c r="T36" s="1">
        <v>366868123.61607599</v>
      </c>
      <c r="U36" s="1">
        <v>394778719.06763297</v>
      </c>
      <c r="V36" s="1">
        <v>575406808.55172098</v>
      </c>
      <c r="W36" s="1">
        <v>292729219.48913699</v>
      </c>
      <c r="X36" s="1">
        <v>311189687.15396202</v>
      </c>
      <c r="Y36" s="1">
        <v>152210296.100788</v>
      </c>
      <c r="Z36" s="1">
        <v>216362793.531582</v>
      </c>
      <c r="AA36" s="1">
        <v>157877867.49397501</v>
      </c>
      <c r="AB36" s="1">
        <v>3819800.2749513201</v>
      </c>
      <c r="AC36" s="1">
        <v>2619052.4772875099</v>
      </c>
      <c r="AD36" s="1">
        <v>6014852</v>
      </c>
      <c r="AE36" s="1"/>
    </row>
    <row r="37" spans="1:31" x14ac:dyDescent="0.3">
      <c r="A37" t="str">
        <f t="shared" si="3"/>
        <v>Rocket Lab</v>
      </c>
      <c r="B37" t="str">
        <f t="shared" si="4"/>
        <v>Defense</v>
      </c>
      <c r="C37" s="1">
        <f t="shared" si="5"/>
        <v>376324.43750937999</v>
      </c>
      <c r="D37" s="1">
        <f t="shared" si="6"/>
        <v>0</v>
      </c>
      <c r="E37" s="1">
        <f t="shared" si="7"/>
        <v>336500</v>
      </c>
      <c r="F37" s="1">
        <f t="shared" si="8"/>
        <v>0</v>
      </c>
      <c r="G37" s="2" t="e">
        <f t="shared" si="9"/>
        <v>#DIV/0!</v>
      </c>
      <c r="H37" s="2">
        <f t="shared" si="10"/>
        <v>-0.10582474466167868</v>
      </c>
      <c r="I37" s="2">
        <f t="shared" si="11"/>
        <v>0</v>
      </c>
      <c r="J37" s="2">
        <f t="shared" si="12"/>
        <v>5.0567534636200449E-5</v>
      </c>
      <c r="K37" s="2" t="e">
        <f>AE37/SUM(AE24:AE$43)</f>
        <v>#DIV/0!</v>
      </c>
      <c r="L37" t="s">
        <v>33</v>
      </c>
      <c r="M37" t="s">
        <v>58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>
        <v>7799094.3327917</v>
      </c>
      <c r="Z37" s="1">
        <v>0</v>
      </c>
      <c r="AA37" s="1">
        <v>376324.43750937999</v>
      </c>
      <c r="AB37" s="1">
        <v>0</v>
      </c>
      <c r="AC37" s="1">
        <v>0</v>
      </c>
      <c r="AD37" s="1">
        <v>336500</v>
      </c>
      <c r="AE37" s="1"/>
    </row>
    <row r="38" spans="1:31" x14ac:dyDescent="0.3">
      <c r="A38" t="str">
        <f t="shared" si="3"/>
        <v>Rocket Lab</v>
      </c>
      <c r="B38" t="str">
        <f t="shared" si="4"/>
        <v>NASA</v>
      </c>
      <c r="C38" s="1">
        <f t="shared" si="5"/>
        <v>10988255.9886996</v>
      </c>
      <c r="D38" s="1">
        <f t="shared" si="6"/>
        <v>0</v>
      </c>
      <c r="E38" s="1">
        <f t="shared" si="7"/>
        <v>13762500</v>
      </c>
      <c r="F38" s="1">
        <f t="shared" si="8"/>
        <v>0</v>
      </c>
      <c r="G38" s="2" t="e">
        <f t="shared" si="9"/>
        <v>#DIV/0!</v>
      </c>
      <c r="H38" s="2">
        <f t="shared" si="10"/>
        <v>0.25247355123082782</v>
      </c>
      <c r="I38" s="2">
        <f t="shared" si="11"/>
        <v>0</v>
      </c>
      <c r="J38" s="2">
        <f t="shared" si="12"/>
        <v>2.0681595703735769E-3</v>
      </c>
      <c r="K38" s="2" t="e">
        <f>AE38/SUM(AE24:AE$43)</f>
        <v>#DIV/0!</v>
      </c>
      <c r="L38" t="s">
        <v>33</v>
      </c>
      <c r="M38" t="s">
        <v>59</v>
      </c>
      <c r="N38" s="1"/>
      <c r="O38" s="1"/>
      <c r="P38" s="1"/>
      <c r="Q38" s="1"/>
      <c r="R38" s="1"/>
      <c r="S38" s="1"/>
      <c r="T38" s="1"/>
      <c r="U38" s="1"/>
      <c r="V38" s="1">
        <v>3784970.78714502</v>
      </c>
      <c r="W38" s="1">
        <v>4872124.7732857596</v>
      </c>
      <c r="X38" s="1">
        <v>0</v>
      </c>
      <c r="Y38" s="1">
        <v>0</v>
      </c>
      <c r="Z38" s="1">
        <v>0</v>
      </c>
      <c r="AA38" s="1">
        <v>10988255.9886996</v>
      </c>
      <c r="AB38" s="1">
        <v>510221.271309976</v>
      </c>
      <c r="AC38" s="1">
        <v>0</v>
      </c>
      <c r="AD38" s="1">
        <v>13762500</v>
      </c>
      <c r="AE38" s="1"/>
    </row>
    <row r="39" spans="1:31" x14ac:dyDescent="0.3">
      <c r="A39" t="str">
        <f t="shared" si="3"/>
        <v>SPACEX</v>
      </c>
      <c r="B39" t="str">
        <f t="shared" si="4"/>
        <v>Defense</v>
      </c>
      <c r="C39" s="1">
        <f t="shared" si="5"/>
        <v>332285210.56083101</v>
      </c>
      <c r="D39" s="1">
        <f t="shared" si="6"/>
        <v>677161995.790874</v>
      </c>
      <c r="E39" s="1">
        <f t="shared" si="7"/>
        <v>828293047.46930003</v>
      </c>
      <c r="F39" s="1">
        <f t="shared" si="8"/>
        <v>0</v>
      </c>
      <c r="G39" s="2">
        <f t="shared" si="9"/>
        <v>0.22318300881891107</v>
      </c>
      <c r="H39" s="2">
        <f t="shared" si="10"/>
        <v>1.4927171632806258</v>
      </c>
      <c r="I39" s="2">
        <f t="shared" si="11"/>
        <v>0</v>
      </c>
      <c r="J39" s="2">
        <f t="shared" si="12"/>
        <v>0.12447173065922096</v>
      </c>
      <c r="K39" s="2" t="e">
        <f>AE39/SUM(AE24:AE$43)</f>
        <v>#DIV/0!</v>
      </c>
      <c r="L39" t="s">
        <v>34</v>
      </c>
      <c r="M39" t="s">
        <v>58</v>
      </c>
      <c r="N39" s="1"/>
      <c r="O39" s="1"/>
      <c r="P39" s="1">
        <v>0</v>
      </c>
      <c r="Q39" s="1">
        <v>0</v>
      </c>
      <c r="R39" s="1"/>
      <c r="S39" s="1"/>
      <c r="T39" s="1">
        <v>308423761.06567299</v>
      </c>
      <c r="U39" s="1">
        <v>18317313.9740461</v>
      </c>
      <c r="V39" s="1">
        <v>1181096.06763106</v>
      </c>
      <c r="W39" s="1">
        <v>103875913.41447</v>
      </c>
      <c r="X39" s="1">
        <v>129337324.254921</v>
      </c>
      <c r="Y39" s="1">
        <v>278236380.42010403</v>
      </c>
      <c r="Z39" s="1">
        <v>437852601.50792098</v>
      </c>
      <c r="AA39" s="1">
        <v>332285210.56083101</v>
      </c>
      <c r="AB39" s="1">
        <v>580262335.60628295</v>
      </c>
      <c r="AC39" s="1">
        <v>677161995.790874</v>
      </c>
      <c r="AD39" s="1">
        <v>828293047.46930003</v>
      </c>
      <c r="AE39" s="1"/>
    </row>
    <row r="40" spans="1:31" x14ac:dyDescent="0.3">
      <c r="A40" t="str">
        <f t="shared" si="3"/>
        <v>SPACEX</v>
      </c>
      <c r="B40" t="str">
        <f t="shared" si="4"/>
        <v>NASA</v>
      </c>
      <c r="C40" s="1">
        <f t="shared" si="5"/>
        <v>920552100.16811204</v>
      </c>
      <c r="D40" s="1">
        <f t="shared" si="6"/>
        <v>2184030109.3116398</v>
      </c>
      <c r="E40" s="1">
        <f t="shared" si="7"/>
        <v>2249370955.6199999</v>
      </c>
      <c r="F40" s="1">
        <f t="shared" si="8"/>
        <v>0</v>
      </c>
      <c r="G40" s="2">
        <f t="shared" si="9"/>
        <v>2.9917557468543299E-2</v>
      </c>
      <c r="H40" s="2">
        <f t="shared" si="10"/>
        <v>1.4435020627395425</v>
      </c>
      <c r="I40" s="2">
        <f t="shared" si="11"/>
        <v>0</v>
      </c>
      <c r="J40" s="2">
        <f t="shared" si="12"/>
        <v>0.338024201212415</v>
      </c>
      <c r="K40" s="2" t="e">
        <f>AE40/SUM(AE24:AE$43)</f>
        <v>#DIV/0!</v>
      </c>
      <c r="L40" t="s">
        <v>34</v>
      </c>
      <c r="M40" t="s">
        <v>59</v>
      </c>
      <c r="N40" s="1"/>
      <c r="O40" s="1">
        <v>27740.029530870401</v>
      </c>
      <c r="P40" s="1">
        <v>35226370.000457898</v>
      </c>
      <c r="Q40" s="1">
        <v>157000956.58206299</v>
      </c>
      <c r="R40" s="1">
        <v>259648517.96945301</v>
      </c>
      <c r="S40" s="1">
        <v>335878641.54459399</v>
      </c>
      <c r="T40" s="1">
        <v>456515416.47877502</v>
      </c>
      <c r="U40" s="1">
        <v>447073174.09413898</v>
      </c>
      <c r="V40" s="1">
        <v>647713920.38658202</v>
      </c>
      <c r="W40" s="1">
        <v>708632679.49302995</v>
      </c>
      <c r="X40" s="1">
        <v>632050022.19373</v>
      </c>
      <c r="Y40" s="1">
        <v>660166114.29374695</v>
      </c>
      <c r="Z40" s="1">
        <v>995636142.67837501</v>
      </c>
      <c r="AA40" s="1">
        <v>920552100.16811204</v>
      </c>
      <c r="AB40" s="1">
        <v>1813843523.1640699</v>
      </c>
      <c r="AC40" s="1">
        <v>2184030109.3116398</v>
      </c>
      <c r="AD40" s="1">
        <v>2249370955.6199999</v>
      </c>
      <c r="AE40" s="1"/>
    </row>
    <row r="41" spans="1:31" x14ac:dyDescent="0.3">
      <c r="A41" t="str">
        <f t="shared" si="3"/>
        <v>UNITED LAUNCH ALLIANCE</v>
      </c>
      <c r="B41" t="str">
        <f t="shared" si="4"/>
        <v>Defense</v>
      </c>
      <c r="C41" s="1">
        <f t="shared" si="5"/>
        <v>1178948356.7188201</v>
      </c>
      <c r="D41" s="1">
        <f t="shared" si="6"/>
        <v>1118076250.8806701</v>
      </c>
      <c r="E41" s="1">
        <f t="shared" si="7"/>
        <v>1030138115.039</v>
      </c>
      <c r="F41" s="1">
        <f t="shared" si="8"/>
        <v>0</v>
      </c>
      <c r="G41" s="2">
        <f t="shared" si="9"/>
        <v>-7.8651286772618789E-2</v>
      </c>
      <c r="H41" s="2">
        <f t="shared" si="10"/>
        <v>-0.12622286704226804</v>
      </c>
      <c r="I41" s="2">
        <f t="shared" si="11"/>
        <v>0</v>
      </c>
      <c r="J41" s="2">
        <f t="shared" si="12"/>
        <v>0.1548039964704454</v>
      </c>
      <c r="K41" s="2" t="e">
        <f>AE41/SUM(AE24:AE$43)</f>
        <v>#DIV/0!</v>
      </c>
      <c r="L41" t="s">
        <v>35</v>
      </c>
      <c r="M41" t="s">
        <v>58</v>
      </c>
      <c r="N41" s="1"/>
      <c r="O41" s="1"/>
      <c r="P41" s="1">
        <v>1741987449.1830101</v>
      </c>
      <c r="Q41" s="1">
        <v>1499834786.50758</v>
      </c>
      <c r="R41" s="1">
        <v>2042771824.2497399</v>
      </c>
      <c r="S41" s="1">
        <v>3182158627.5435801</v>
      </c>
      <c r="T41" s="1">
        <v>1612127243.66974</v>
      </c>
      <c r="U41" s="1">
        <v>3184740591.3527899</v>
      </c>
      <c r="V41" s="1">
        <v>2149993113.3926702</v>
      </c>
      <c r="W41" s="1">
        <v>1841023048.00878</v>
      </c>
      <c r="X41" s="1">
        <v>2382121717.3959498</v>
      </c>
      <c r="Y41" s="1">
        <v>1531550688.70647</v>
      </c>
      <c r="Z41" s="1">
        <v>1670412392.1496301</v>
      </c>
      <c r="AA41" s="1">
        <v>1178948356.7188201</v>
      </c>
      <c r="AB41" s="1">
        <v>708114945.73969495</v>
      </c>
      <c r="AC41" s="1">
        <v>1118076250.8806701</v>
      </c>
      <c r="AD41" s="1">
        <v>1030138115.039</v>
      </c>
      <c r="AE41" s="1"/>
    </row>
    <row r="42" spans="1:31" x14ac:dyDescent="0.3">
      <c r="A42" t="str">
        <f t="shared" si="3"/>
        <v>UNITED LAUNCH ALLIANCE</v>
      </c>
      <c r="B42" t="str">
        <f t="shared" si="4"/>
        <v>NASA</v>
      </c>
      <c r="C42" s="1">
        <f t="shared" si="5"/>
        <v>319203754.94773501</v>
      </c>
      <c r="D42" s="1">
        <f t="shared" si="6"/>
        <v>55982090.493623003</v>
      </c>
      <c r="E42" s="1">
        <f t="shared" si="7"/>
        <v>27529807</v>
      </c>
      <c r="F42" s="1">
        <f t="shared" si="8"/>
        <v>0</v>
      </c>
      <c r="G42" s="2">
        <f t="shared" si="9"/>
        <v>-0.50823903221091826</v>
      </c>
      <c r="H42" s="2">
        <f t="shared" si="10"/>
        <v>-0.91375475202505807</v>
      </c>
      <c r="I42" s="2">
        <f t="shared" si="11"/>
        <v>0</v>
      </c>
      <c r="J42" s="2">
        <f t="shared" si="12"/>
        <v>4.137041512631244E-3</v>
      </c>
      <c r="K42" s="2" t="e">
        <f>AE42/SUM(AE24:AE$43)</f>
        <v>#DIV/0!</v>
      </c>
      <c r="L42" t="s">
        <v>35</v>
      </c>
      <c r="M42" t="s">
        <v>59</v>
      </c>
      <c r="N42" s="1"/>
      <c r="O42" s="1">
        <v>148402540.606112</v>
      </c>
      <c r="P42" s="1">
        <v>378688668.85397297</v>
      </c>
      <c r="Q42" s="1">
        <v>399561240.37785202</v>
      </c>
      <c r="R42" s="1">
        <v>460646099.80385</v>
      </c>
      <c r="S42" s="1">
        <v>412714423.78924</v>
      </c>
      <c r="T42" s="1">
        <v>380437382.589607</v>
      </c>
      <c r="U42" s="1">
        <v>460939824.33815998</v>
      </c>
      <c r="V42" s="1">
        <v>471266224.72772199</v>
      </c>
      <c r="W42" s="1">
        <v>471274651.19180202</v>
      </c>
      <c r="X42" s="1">
        <v>363543177.06293702</v>
      </c>
      <c r="Y42" s="1">
        <v>543917659.59820104</v>
      </c>
      <c r="Z42" s="1">
        <v>249033744.30925101</v>
      </c>
      <c r="AA42" s="1">
        <v>319203754.94773501</v>
      </c>
      <c r="AB42" s="1">
        <v>100258065.826159</v>
      </c>
      <c r="AC42" s="1">
        <v>55982090.493623003</v>
      </c>
      <c r="AD42" s="1">
        <v>27529807</v>
      </c>
      <c r="AE42" s="1"/>
    </row>
    <row r="43" spans="1:31" x14ac:dyDescent="0.3">
      <c r="A43" t="str">
        <f t="shared" si="3"/>
        <v>Virgin Orbit</v>
      </c>
      <c r="B43" t="str">
        <f t="shared" si="4"/>
        <v>Defense</v>
      </c>
      <c r="C43" s="1">
        <f t="shared" si="5"/>
        <v>40566544.983080901</v>
      </c>
      <c r="D43" s="1">
        <f t="shared" si="6"/>
        <v>0</v>
      </c>
      <c r="E43" s="1">
        <f t="shared" si="7"/>
        <v>-210426</v>
      </c>
      <c r="F43" s="1">
        <f t="shared" si="8"/>
        <v>0</v>
      </c>
      <c r="G43" s="2" t="e">
        <f t="shared" si="9"/>
        <v>#DIV/0!</v>
      </c>
      <c r="H43" s="2">
        <f t="shared" si="10"/>
        <v>-1.0051871807196733</v>
      </c>
      <c r="I43" s="2">
        <f t="shared" si="11"/>
        <v>0</v>
      </c>
      <c r="J43" s="2">
        <f t="shared" si="12"/>
        <v>-3.1621765359159331E-5</v>
      </c>
      <c r="K43" s="2" t="e">
        <f>AE43/SUM(AE24:AE$43)</f>
        <v>#DIV/0!</v>
      </c>
      <c r="L43" t="s">
        <v>37</v>
      </c>
      <c r="M43" t="s">
        <v>58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>
        <v>40566544.983080901</v>
      </c>
      <c r="AB43" s="1">
        <v>2517250.1133785299</v>
      </c>
      <c r="AC43" s="1">
        <v>0</v>
      </c>
      <c r="AD43" s="1">
        <v>-210426</v>
      </c>
      <c r="AE43" s="1"/>
    </row>
    <row r="44" spans="1:31" x14ac:dyDescent="0.3">
      <c r="A44" t="str">
        <f t="shared" si="3"/>
        <v>Grand Total</v>
      </c>
      <c r="B44" t="str">
        <f t="shared" si="4"/>
        <v/>
      </c>
      <c r="C44" s="1">
        <f t="shared" si="5"/>
        <v>5525141087.9882803</v>
      </c>
      <c r="D44" s="1">
        <f t="shared" si="6"/>
        <v>6256191896.2924356</v>
      </c>
      <c r="E44" s="1">
        <f t="shared" si="7"/>
        <v>6654467187.7103004</v>
      </c>
      <c r="F44" s="1">
        <f t="shared" si="8"/>
        <v>0</v>
      </c>
      <c r="G44" s="2">
        <f t="shared" si="9"/>
        <v>6.3660977479589764E-2</v>
      </c>
      <c r="H44" s="2">
        <f t="shared" si="10"/>
        <v>0.20439769441855304</v>
      </c>
      <c r="I44" s="2">
        <f t="shared" si="11"/>
        <v>0</v>
      </c>
      <c r="J44" s="2">
        <f>SUM(J$24:J$43)</f>
        <v>1.0000000000000002</v>
      </c>
      <c r="K44" s="2" t="e">
        <f>SUM(K$24:K$43)</f>
        <v>#DIV/0!</v>
      </c>
      <c r="L44" t="s">
        <v>38</v>
      </c>
      <c r="M44" t="s">
        <v>39</v>
      </c>
      <c r="N44" s="1">
        <f t="shared" ref="N44:AD44" si="13">SUM(N25:N43)</f>
        <v>665458566.97000813</v>
      </c>
      <c r="O44" s="1">
        <f t="shared" si="13"/>
        <v>2038508116.6368027</v>
      </c>
      <c r="P44" s="1">
        <f t="shared" si="13"/>
        <v>3265830991.8128486</v>
      </c>
      <c r="Q44" s="1">
        <f t="shared" si="13"/>
        <v>3215728659.7175031</v>
      </c>
      <c r="R44" s="1">
        <f t="shared" si="13"/>
        <v>4042178534.2321477</v>
      </c>
      <c r="S44" s="1">
        <f t="shared" si="13"/>
        <v>5815311667.5368404</v>
      </c>
      <c r="T44" s="1">
        <f t="shared" si="13"/>
        <v>4376657956.3935528</v>
      </c>
      <c r="U44" s="1">
        <f t="shared" si="13"/>
        <v>5829907794.0743027</v>
      </c>
      <c r="V44" s="1">
        <f t="shared" si="13"/>
        <v>5176802013.6205988</v>
      </c>
      <c r="W44" s="1">
        <f t="shared" si="13"/>
        <v>4950560251.6704836</v>
      </c>
      <c r="X44" s="1">
        <f t="shared" si="13"/>
        <v>5377454142.1970997</v>
      </c>
      <c r="Y44" s="1">
        <f t="shared" si="13"/>
        <v>4867056334.5845251</v>
      </c>
      <c r="Z44" s="1">
        <f t="shared" si="13"/>
        <v>5914734696.9591913</v>
      </c>
      <c r="AA44" s="1">
        <f t="shared" si="13"/>
        <v>5525141087.9882803</v>
      </c>
      <c r="AB44" s="1">
        <f t="shared" si="13"/>
        <v>5763016176.6479301</v>
      </c>
      <c r="AC44" s="1">
        <f t="shared" si="13"/>
        <v>6256191896.2924356</v>
      </c>
      <c r="AD44" s="1">
        <f t="shared" si="13"/>
        <v>6654467187.7103004</v>
      </c>
      <c r="AE44" s="1"/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70"/>
  <sheetViews>
    <sheetView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11.5546875" defaultRowHeight="14.4" x14ac:dyDescent="0.3"/>
  <sheetData>
    <row r="1" spans="1:31" x14ac:dyDescent="0.3">
      <c r="A1" t="str">
        <f t="shared" ref="A1:A34" si="0">L1</f>
        <v>ParentID</v>
      </c>
      <c r="B1" t="str">
        <f t="shared" ref="B1:B34" si="1">M1</f>
        <v>Competition.sum</v>
      </c>
      <c r="L1" t="s">
        <v>0</v>
      </c>
      <c r="M1" t="s">
        <v>62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17</v>
      </c>
      <c r="AD1" t="s">
        <v>18</v>
      </c>
    </row>
    <row r="2" spans="1:31" x14ac:dyDescent="0.3">
      <c r="A2" t="str">
        <f t="shared" si="0"/>
        <v>ABL Space</v>
      </c>
      <c r="B2" t="str">
        <f t="shared" si="1"/>
        <v>1 Offer</v>
      </c>
      <c r="L2" t="s">
        <v>19</v>
      </c>
      <c r="M2" t="s">
        <v>63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>
        <v>5000</v>
      </c>
      <c r="AE2" s="1"/>
    </row>
    <row r="3" spans="1:31" x14ac:dyDescent="0.3">
      <c r="A3" t="str">
        <f t="shared" si="0"/>
        <v>ABL Space</v>
      </c>
      <c r="B3" t="str">
        <f t="shared" si="1"/>
        <v>3+ Offers</v>
      </c>
      <c r="L3" t="s">
        <v>19</v>
      </c>
      <c r="M3" t="s">
        <v>64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>
        <v>50000</v>
      </c>
      <c r="AC3" s="1">
        <v>0</v>
      </c>
      <c r="AD3" s="1">
        <v>1000000</v>
      </c>
      <c r="AE3" s="1"/>
    </row>
    <row r="4" spans="1:31" x14ac:dyDescent="0.3">
      <c r="A4" t="str">
        <f t="shared" si="0"/>
        <v>BLUE ORIGIN</v>
      </c>
      <c r="B4" t="str">
        <f t="shared" si="1"/>
        <v>1 Offer</v>
      </c>
      <c r="L4" t="s">
        <v>21</v>
      </c>
      <c r="M4" t="s">
        <v>63</v>
      </c>
      <c r="N4" s="1"/>
      <c r="O4" s="1"/>
      <c r="P4" s="1"/>
      <c r="Q4" s="1"/>
      <c r="R4" s="1"/>
      <c r="S4" s="1"/>
      <c r="T4" s="1"/>
      <c r="U4" s="1"/>
      <c r="V4" s="1"/>
      <c r="W4" s="1"/>
      <c r="X4" s="1">
        <v>160564.3125</v>
      </c>
      <c r="Y4" s="1">
        <v>173259.3536</v>
      </c>
      <c r="Z4" s="1">
        <v>0</v>
      </c>
      <c r="AA4" s="1">
        <v>6500</v>
      </c>
      <c r="AB4" s="1">
        <v>3963234</v>
      </c>
      <c r="AC4" s="1">
        <v>605909</v>
      </c>
      <c r="AD4" s="1">
        <v>61617</v>
      </c>
      <c r="AE4" s="1"/>
    </row>
    <row r="5" spans="1:31" x14ac:dyDescent="0.3">
      <c r="A5" t="str">
        <f t="shared" si="0"/>
        <v>BLUE ORIGIN</v>
      </c>
      <c r="B5" t="str">
        <f t="shared" si="1"/>
        <v>2 Offers</v>
      </c>
      <c r="L5" t="s">
        <v>21</v>
      </c>
      <c r="M5" t="s">
        <v>65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>
        <v>509986</v>
      </c>
      <c r="AC5" s="1">
        <v>821949</v>
      </c>
      <c r="AD5" s="1">
        <v>2812787</v>
      </c>
      <c r="AE5" s="1"/>
    </row>
    <row r="6" spans="1:31" x14ac:dyDescent="0.3">
      <c r="A6" t="str">
        <f t="shared" si="0"/>
        <v>BLUE ORIGIN</v>
      </c>
      <c r="B6" t="str">
        <f t="shared" si="1"/>
        <v>3+ Offers</v>
      </c>
      <c r="L6" t="s">
        <v>21</v>
      </c>
      <c r="M6" t="s">
        <v>64</v>
      </c>
      <c r="N6" s="1"/>
      <c r="O6" s="1"/>
      <c r="P6" s="1"/>
      <c r="Q6" s="1"/>
      <c r="R6" s="1"/>
      <c r="S6" s="1"/>
      <c r="T6" s="1"/>
      <c r="U6" s="1"/>
      <c r="V6" s="1"/>
      <c r="W6" s="1">
        <v>0</v>
      </c>
      <c r="X6" s="1"/>
      <c r="Y6" s="1">
        <v>0</v>
      </c>
      <c r="Z6" s="1"/>
      <c r="AA6" s="1">
        <v>228188645</v>
      </c>
      <c r="AB6" s="1">
        <v>274331818</v>
      </c>
      <c r="AC6" s="1">
        <v>13695715</v>
      </c>
      <c r="AD6" s="1">
        <v>437969984</v>
      </c>
      <c r="AE6" s="1"/>
    </row>
    <row r="7" spans="1:31" x14ac:dyDescent="0.3">
      <c r="A7" t="str">
        <f t="shared" si="0"/>
        <v>BLUE ORIGIN</v>
      </c>
      <c r="B7" t="str">
        <f t="shared" si="1"/>
        <v>No Comp.</v>
      </c>
      <c r="L7" t="s">
        <v>21</v>
      </c>
      <c r="M7" t="s">
        <v>66</v>
      </c>
      <c r="N7" s="1"/>
      <c r="O7" s="1"/>
      <c r="P7" s="1"/>
      <c r="Q7" s="1"/>
      <c r="R7" s="1"/>
      <c r="S7" s="1"/>
      <c r="T7" s="1"/>
      <c r="U7" s="1"/>
      <c r="V7" s="1"/>
      <c r="W7" s="1">
        <v>781920</v>
      </c>
      <c r="X7" s="1">
        <v>504064.14850000001</v>
      </c>
      <c r="Y7" s="1">
        <v>179066.61129999999</v>
      </c>
      <c r="Z7" s="1">
        <v>2562119.9752000002</v>
      </c>
      <c r="AA7" s="1">
        <v>2744936.1483999998</v>
      </c>
      <c r="AB7" s="1">
        <v>126781.5996</v>
      </c>
      <c r="AC7" s="1"/>
      <c r="AD7" s="1"/>
      <c r="AE7" s="1"/>
    </row>
    <row r="8" spans="1:31" x14ac:dyDescent="0.3">
      <c r="A8" t="str">
        <f t="shared" si="0"/>
        <v>BOEING</v>
      </c>
      <c r="B8" t="str">
        <f t="shared" si="1"/>
        <v>1 Offer</v>
      </c>
      <c r="L8" t="s">
        <v>26</v>
      </c>
      <c r="M8" t="s">
        <v>63</v>
      </c>
      <c r="N8" s="1">
        <v>18324324</v>
      </c>
      <c r="O8" s="1">
        <v>48780989</v>
      </c>
      <c r="P8" s="1">
        <v>38345050</v>
      </c>
      <c r="Q8" s="1">
        <v>158081681</v>
      </c>
      <c r="R8" s="1">
        <v>160348243</v>
      </c>
      <c r="S8" s="1">
        <v>542264668.50999999</v>
      </c>
      <c r="T8" s="1">
        <v>594718014</v>
      </c>
      <c r="U8" s="1">
        <v>647674417.13999999</v>
      </c>
      <c r="V8" s="1">
        <v>664171685.2694</v>
      </c>
      <c r="W8" s="1">
        <v>831754132.04890001</v>
      </c>
      <c r="X8" s="1">
        <v>801204263.62960005</v>
      </c>
      <c r="Y8" s="1">
        <v>898684769.83000004</v>
      </c>
      <c r="Z8" s="1">
        <v>803512165.10010004</v>
      </c>
      <c r="AA8" s="1">
        <v>775215093.73000002</v>
      </c>
      <c r="AB8" s="1">
        <v>882085811.49020004</v>
      </c>
      <c r="AC8" s="1">
        <v>836994384</v>
      </c>
      <c r="AD8" s="1">
        <v>651567976</v>
      </c>
      <c r="AE8" s="1"/>
    </row>
    <row r="9" spans="1:31" x14ac:dyDescent="0.3">
      <c r="A9" t="str">
        <f t="shared" si="0"/>
        <v>BOEING</v>
      </c>
      <c r="B9" t="str">
        <f t="shared" si="1"/>
        <v>2 Offers</v>
      </c>
      <c r="L9" t="s">
        <v>26</v>
      </c>
      <c r="M9" t="s">
        <v>65</v>
      </c>
      <c r="N9" s="1">
        <v>724548</v>
      </c>
      <c r="O9" s="1">
        <v>2026585</v>
      </c>
      <c r="P9" s="1">
        <v>715000</v>
      </c>
      <c r="Q9" s="1">
        <v>1612350</v>
      </c>
      <c r="R9" s="1">
        <v>316615</v>
      </c>
      <c r="S9" s="1">
        <v>664169</v>
      </c>
      <c r="T9" s="1">
        <v>1924532</v>
      </c>
      <c r="U9" s="1">
        <v>2669820</v>
      </c>
      <c r="V9" s="1">
        <v>2364204</v>
      </c>
      <c r="W9" s="1">
        <v>330363.49910000002</v>
      </c>
      <c r="X9" s="1">
        <v>358078.98</v>
      </c>
      <c r="Y9" s="1">
        <v>-3813.55</v>
      </c>
      <c r="Z9" s="1">
        <v>399190</v>
      </c>
      <c r="AA9" s="1"/>
      <c r="AB9" s="1">
        <v>-103006.28909999999</v>
      </c>
      <c r="AC9" s="1"/>
      <c r="AD9" s="1"/>
      <c r="AE9" s="1"/>
    </row>
    <row r="10" spans="1:31" x14ac:dyDescent="0.3">
      <c r="A10" t="str">
        <f t="shared" si="0"/>
        <v>BOEING</v>
      </c>
      <c r="B10" t="str">
        <f t="shared" si="1"/>
        <v>3+ Offers</v>
      </c>
      <c r="L10" t="s">
        <v>26</v>
      </c>
      <c r="M10" t="s">
        <v>64</v>
      </c>
      <c r="N10" s="1">
        <v>36880521.210000001</v>
      </c>
      <c r="O10" s="1">
        <v>57492025.079999998</v>
      </c>
      <c r="P10" s="1">
        <v>47557919.729999997</v>
      </c>
      <c r="Q10" s="1">
        <v>88022349.539100006</v>
      </c>
      <c r="R10" s="1">
        <v>104627657.69490001</v>
      </c>
      <c r="S10" s="1">
        <v>24337289.4307</v>
      </c>
      <c r="T10" s="1">
        <v>27157068.829999998</v>
      </c>
      <c r="U10" s="1">
        <v>6942035.1901000002</v>
      </c>
      <c r="V10" s="1">
        <v>51402601.259400003</v>
      </c>
      <c r="W10" s="1">
        <v>79315691.268299997</v>
      </c>
      <c r="X10" s="1">
        <v>154299105.25979999</v>
      </c>
      <c r="Y10" s="1">
        <v>263537089.51019999</v>
      </c>
      <c r="Z10" s="1">
        <v>211380072.53909999</v>
      </c>
      <c r="AA10" s="1">
        <v>21693417.170000002</v>
      </c>
      <c r="AB10" s="1">
        <v>8713871.2000999991</v>
      </c>
      <c r="AC10" s="1">
        <v>-100924.89</v>
      </c>
      <c r="AD10" s="1">
        <v>3996291.1200999999</v>
      </c>
      <c r="AE10" s="1"/>
    </row>
    <row r="11" spans="1:31" x14ac:dyDescent="0.3">
      <c r="A11" t="str">
        <f t="shared" si="0"/>
        <v>BOEING</v>
      </c>
      <c r="B11" t="str">
        <f t="shared" si="1"/>
        <v>No Comp.</v>
      </c>
      <c r="L11" t="s">
        <v>26</v>
      </c>
      <c r="M11" t="s">
        <v>66</v>
      </c>
      <c r="N11" s="1">
        <v>86470200.040000007</v>
      </c>
      <c r="O11" s="1">
        <v>756441749.14189994</v>
      </c>
      <c r="P11" s="1">
        <v>27047778.890000001</v>
      </c>
      <c r="Q11" s="1">
        <v>1802480</v>
      </c>
      <c r="R11" s="1">
        <v>8014485</v>
      </c>
      <c r="S11" s="1">
        <v>3614940.8594</v>
      </c>
      <c r="T11" s="1">
        <v>9857053.3000000007</v>
      </c>
      <c r="U11" s="1">
        <v>18480415.75</v>
      </c>
      <c r="V11" s="1">
        <v>14259816.4396</v>
      </c>
      <c r="W11" s="1">
        <v>1984410.4395999999</v>
      </c>
      <c r="X11" s="1">
        <v>13530614.829399999</v>
      </c>
      <c r="Y11" s="1">
        <v>4337323.4795000004</v>
      </c>
      <c r="Z11" s="1">
        <v>10618344.8807</v>
      </c>
      <c r="AA11" s="1">
        <v>151730593.90099999</v>
      </c>
      <c r="AB11" s="1">
        <v>183343982.33039999</v>
      </c>
      <c r="AC11" s="1">
        <v>411947742.32499999</v>
      </c>
      <c r="AD11" s="1">
        <v>398259612.5</v>
      </c>
      <c r="AE11" s="1"/>
    </row>
    <row r="12" spans="1:31" x14ac:dyDescent="0.3">
      <c r="A12" t="str">
        <f t="shared" si="0"/>
        <v>BOEING</v>
      </c>
      <c r="B12" t="str">
        <f t="shared" si="1"/>
        <v>Unlabeled</v>
      </c>
      <c r="L12" t="s">
        <v>26</v>
      </c>
      <c r="M12" t="s">
        <v>67</v>
      </c>
      <c r="N12" s="1"/>
      <c r="O12" s="1">
        <v>0</v>
      </c>
      <c r="P12" s="1">
        <v>0</v>
      </c>
      <c r="Q12" s="1">
        <v>4396181</v>
      </c>
      <c r="R12" s="1">
        <v>1727920</v>
      </c>
      <c r="S12" s="1">
        <v>1278086</v>
      </c>
      <c r="T12" s="1">
        <v>0</v>
      </c>
      <c r="U12" s="1"/>
      <c r="V12" s="1">
        <v>-28986.9902</v>
      </c>
      <c r="W12" s="1">
        <v>84695</v>
      </c>
      <c r="X12" s="1">
        <v>0</v>
      </c>
      <c r="Y12" s="1">
        <v>-12349.669900000001</v>
      </c>
      <c r="Z12" s="1"/>
      <c r="AA12" s="1"/>
      <c r="AB12" s="1">
        <v>3500</v>
      </c>
      <c r="AC12" s="1">
        <v>10000</v>
      </c>
      <c r="AD12" s="1"/>
      <c r="AE12" s="1"/>
    </row>
    <row r="13" spans="1:31" x14ac:dyDescent="0.3">
      <c r="A13" t="str">
        <f t="shared" si="0"/>
        <v>Firefly Aerospace</v>
      </c>
      <c r="B13" t="str">
        <f t="shared" si="1"/>
        <v>2 Offers</v>
      </c>
      <c r="L13" t="s">
        <v>29</v>
      </c>
      <c r="M13" t="s">
        <v>65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>
        <v>9212389</v>
      </c>
      <c r="AE13" s="1"/>
    </row>
    <row r="14" spans="1:31" x14ac:dyDescent="0.3">
      <c r="A14" t="str">
        <f t="shared" si="0"/>
        <v>Firefly Aerospace</v>
      </c>
      <c r="B14" t="str">
        <f t="shared" si="1"/>
        <v>3+ Offers</v>
      </c>
      <c r="L14" t="s">
        <v>29</v>
      </c>
      <c r="M14" t="s">
        <v>64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>
        <v>25000</v>
      </c>
      <c r="AA14" s="1"/>
      <c r="AB14" s="1">
        <v>49899250.5</v>
      </c>
      <c r="AC14" s="1">
        <v>37869252</v>
      </c>
      <c r="AD14" s="1">
        <v>85659288</v>
      </c>
      <c r="AE14" s="1"/>
    </row>
    <row r="15" spans="1:31" x14ac:dyDescent="0.3">
      <c r="A15" t="str">
        <f t="shared" si="0"/>
        <v>NORTHROP GRUMMAN</v>
      </c>
      <c r="B15" t="str">
        <f t="shared" si="1"/>
        <v>1 Offer</v>
      </c>
      <c r="L15" t="s">
        <v>30</v>
      </c>
      <c r="M15" t="s">
        <v>63</v>
      </c>
      <c r="N15" s="1">
        <v>6087399</v>
      </c>
      <c r="O15" s="1">
        <v>7276053</v>
      </c>
      <c r="P15" s="1">
        <v>10779812</v>
      </c>
      <c r="Q15" s="1">
        <v>1422012</v>
      </c>
      <c r="R15" s="1">
        <v>4355210</v>
      </c>
      <c r="S15" s="1">
        <v>3042863</v>
      </c>
      <c r="T15" s="1">
        <v>4405000</v>
      </c>
      <c r="U15" s="1">
        <v>3807026</v>
      </c>
      <c r="V15" s="1">
        <v>0</v>
      </c>
      <c r="W15" s="1">
        <v>0</v>
      </c>
      <c r="X15" s="1">
        <v>0</v>
      </c>
      <c r="Y15" s="1">
        <v>2600000</v>
      </c>
      <c r="Z15" s="1">
        <v>1000000</v>
      </c>
      <c r="AA15" s="1">
        <v>9106459.9499999993</v>
      </c>
      <c r="AB15" s="1">
        <v>2738216.4898999999</v>
      </c>
      <c r="AC15" s="1">
        <v>0</v>
      </c>
      <c r="AD15" s="1">
        <v>8242304</v>
      </c>
      <c r="AE15" s="1"/>
    </row>
    <row r="16" spans="1:31" x14ac:dyDescent="0.3">
      <c r="A16" t="str">
        <f t="shared" si="0"/>
        <v>NORTHROP GRUMMAN</v>
      </c>
      <c r="B16" t="str">
        <f t="shared" si="1"/>
        <v>2 Offers</v>
      </c>
      <c r="L16" t="s">
        <v>30</v>
      </c>
      <c r="M16" t="s">
        <v>65</v>
      </c>
      <c r="N16" s="1">
        <v>219609430</v>
      </c>
      <c r="O16" s="1">
        <v>276598264</v>
      </c>
      <c r="P16" s="1">
        <v>258508963</v>
      </c>
      <c r="Q16" s="1">
        <v>246004978</v>
      </c>
      <c r="R16" s="1">
        <v>254308420</v>
      </c>
      <c r="S16" s="1">
        <v>266319045</v>
      </c>
      <c r="T16" s="1">
        <v>325574096</v>
      </c>
      <c r="U16" s="1">
        <v>360243395</v>
      </c>
      <c r="V16" s="1">
        <v>327081828.57059997</v>
      </c>
      <c r="W16" s="1">
        <v>312536753.20310003</v>
      </c>
      <c r="X16" s="1">
        <v>304878560.89060003</v>
      </c>
      <c r="Y16" s="1">
        <v>246126756</v>
      </c>
      <c r="Z16" s="1">
        <v>149439225</v>
      </c>
      <c r="AA16" s="1">
        <v>196449352</v>
      </c>
      <c r="AB16" s="1">
        <v>162151906</v>
      </c>
      <c r="AC16" s="1">
        <v>27937573.1094</v>
      </c>
      <c r="AD16" s="1">
        <v>2814501</v>
      </c>
      <c r="AE16" s="1"/>
    </row>
    <row r="17" spans="1:31" x14ac:dyDescent="0.3">
      <c r="A17" t="str">
        <f t="shared" si="0"/>
        <v>NORTHROP GRUMMAN</v>
      </c>
      <c r="B17" t="str">
        <f t="shared" si="1"/>
        <v>3+ Offers</v>
      </c>
      <c r="L17" t="s">
        <v>30</v>
      </c>
      <c r="M17" t="s">
        <v>64</v>
      </c>
      <c r="N17" s="1">
        <v>1887030.88</v>
      </c>
      <c r="O17" s="1">
        <v>14309937.699999999</v>
      </c>
      <c r="P17" s="1">
        <v>5297278.2699999996</v>
      </c>
      <c r="Q17" s="1">
        <v>2374952</v>
      </c>
      <c r="R17" s="1">
        <v>1956018.3100999999</v>
      </c>
      <c r="S17" s="1">
        <v>3384824.5625</v>
      </c>
      <c r="T17" s="1">
        <v>2323693.2400000002</v>
      </c>
      <c r="U17" s="1">
        <v>2169336.21</v>
      </c>
      <c r="V17" s="1">
        <v>845455.49840000004</v>
      </c>
      <c r="W17" s="1">
        <v>1595056.9502000001</v>
      </c>
      <c r="X17" s="1">
        <v>3111661</v>
      </c>
      <c r="Y17" s="1">
        <v>1085771.57</v>
      </c>
      <c r="Z17" s="1">
        <v>494426028.5</v>
      </c>
      <c r="AA17" s="1">
        <v>463496319.61940002</v>
      </c>
      <c r="AB17" s="1">
        <v>430116155.65990001</v>
      </c>
      <c r="AC17" s="1">
        <v>490934245.47000003</v>
      </c>
      <c r="AD17" s="1">
        <v>500361436.29000002</v>
      </c>
      <c r="AE17" s="1"/>
    </row>
    <row r="18" spans="1:31" x14ac:dyDescent="0.3">
      <c r="A18" t="str">
        <f t="shared" si="0"/>
        <v>NORTHROP GRUMMAN</v>
      </c>
      <c r="B18" t="str">
        <f t="shared" si="1"/>
        <v>No Comp.</v>
      </c>
      <c r="L18" t="s">
        <v>30</v>
      </c>
      <c r="M18" t="s">
        <v>66</v>
      </c>
      <c r="N18" s="1"/>
      <c r="O18" s="1"/>
      <c r="P18" s="1">
        <v>32975232</v>
      </c>
      <c r="Q18" s="1">
        <v>6784317</v>
      </c>
      <c r="R18" s="1">
        <v>8910405</v>
      </c>
      <c r="S18" s="1">
        <v>6533599</v>
      </c>
      <c r="T18" s="1">
        <v>6878129</v>
      </c>
      <c r="U18" s="1">
        <v>5372095</v>
      </c>
      <c r="V18" s="1">
        <v>824143.28119999997</v>
      </c>
      <c r="W18" s="1">
        <v>2701831.5625</v>
      </c>
      <c r="X18" s="1">
        <v>-736997.5625</v>
      </c>
      <c r="Y18" s="1">
        <v>1138126.02</v>
      </c>
      <c r="Z18" s="1">
        <v>326993783.72979999</v>
      </c>
      <c r="AA18" s="1">
        <v>366992682.87989998</v>
      </c>
      <c r="AB18" s="1">
        <v>284424154</v>
      </c>
      <c r="AC18" s="1">
        <v>300565169.47000003</v>
      </c>
      <c r="AD18" s="1">
        <v>397268650.67189997</v>
      </c>
      <c r="AE18" s="1"/>
    </row>
    <row r="19" spans="1:31" x14ac:dyDescent="0.3">
      <c r="A19" t="str">
        <f t="shared" si="0"/>
        <v>NORTHROP GRUMMAN</v>
      </c>
      <c r="B19" t="str">
        <f t="shared" si="1"/>
        <v>Unlabeled</v>
      </c>
      <c r="L19" t="s">
        <v>30</v>
      </c>
      <c r="M19" t="s">
        <v>67</v>
      </c>
      <c r="N19" s="1"/>
      <c r="O19" s="1"/>
      <c r="P19" s="1"/>
      <c r="Q19" s="1">
        <v>-25000</v>
      </c>
      <c r="R19" s="1"/>
      <c r="S19" s="1"/>
      <c r="T19" s="1"/>
      <c r="U19" s="1"/>
      <c r="V19" s="1"/>
      <c r="W19" s="1"/>
      <c r="X19" s="1"/>
      <c r="Y19" s="1"/>
      <c r="Z19" s="1"/>
      <c r="AA19" s="1"/>
      <c r="AB19" s="1">
        <v>3500</v>
      </c>
      <c r="AC19" s="1"/>
      <c r="AD19" s="1"/>
      <c r="AE19" s="1"/>
    </row>
    <row r="20" spans="1:31" x14ac:dyDescent="0.3">
      <c r="A20" t="str">
        <f t="shared" si="0"/>
        <v>RUSSIA SPACE AGENCY</v>
      </c>
      <c r="B20" t="str">
        <f t="shared" si="1"/>
        <v>No Comp.</v>
      </c>
      <c r="L20" t="s">
        <v>31</v>
      </c>
      <c r="M20" t="s">
        <v>66</v>
      </c>
      <c r="N20" s="1">
        <v>100040612</v>
      </c>
      <c r="O20" s="1">
        <v>199782273</v>
      </c>
      <c r="P20" s="1">
        <v>387192261</v>
      </c>
      <c r="Q20" s="1">
        <v>341238820</v>
      </c>
      <c r="R20" s="1">
        <v>414009402.3398</v>
      </c>
      <c r="S20" s="1">
        <v>586488883.38090003</v>
      </c>
      <c r="T20" s="1">
        <v>285001263</v>
      </c>
      <c r="U20" s="1">
        <v>312278472.29000002</v>
      </c>
      <c r="V20" s="1">
        <v>459872927.36330003</v>
      </c>
      <c r="W20" s="1">
        <v>235823637.52149999</v>
      </c>
      <c r="X20" s="1">
        <v>254927244.28130001</v>
      </c>
      <c r="Y20" s="1">
        <v>127459133.88</v>
      </c>
      <c r="Z20" s="1">
        <v>184529617.63999999</v>
      </c>
      <c r="AA20" s="1">
        <v>136408443.41</v>
      </c>
      <c r="AB20" s="1">
        <v>3413944.54</v>
      </c>
      <c r="AC20" s="1">
        <v>2504481</v>
      </c>
      <c r="AD20" s="1">
        <v>6014852</v>
      </c>
      <c r="AE20" s="1"/>
    </row>
    <row r="21" spans="1:31" x14ac:dyDescent="0.3">
      <c r="A21" t="str">
        <f t="shared" si="0"/>
        <v>Rocket Lab</v>
      </c>
      <c r="B21" t="str">
        <f t="shared" si="1"/>
        <v>1 Offer</v>
      </c>
      <c r="L21" t="s">
        <v>33</v>
      </c>
      <c r="M21" t="s">
        <v>63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>
        <v>13983500</v>
      </c>
      <c r="AE21" s="1"/>
    </row>
    <row r="22" spans="1:31" x14ac:dyDescent="0.3">
      <c r="A22" t="str">
        <f t="shared" si="0"/>
        <v>Rocket Lab</v>
      </c>
      <c r="B22" t="str">
        <f t="shared" si="1"/>
        <v>2 Offers</v>
      </c>
      <c r="L22" t="s">
        <v>33</v>
      </c>
      <c r="M22" t="s">
        <v>65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>
        <v>6530871</v>
      </c>
      <c r="Z22" s="1">
        <v>0</v>
      </c>
      <c r="AA22" s="1">
        <v>275149</v>
      </c>
      <c r="AB22" s="1"/>
      <c r="AC22" s="1"/>
      <c r="AD22" s="1"/>
      <c r="AE22" s="1"/>
    </row>
    <row r="23" spans="1:31" x14ac:dyDescent="0.3">
      <c r="A23" t="str">
        <f t="shared" si="0"/>
        <v>Rocket Lab</v>
      </c>
      <c r="B23" t="str">
        <f t="shared" si="1"/>
        <v>3+ Offers</v>
      </c>
      <c r="L23" t="s">
        <v>33</v>
      </c>
      <c r="M23" t="s">
        <v>64</v>
      </c>
      <c r="N23" s="1"/>
      <c r="O23" s="1"/>
      <c r="P23" s="1"/>
      <c r="Q23" s="1"/>
      <c r="R23" s="1"/>
      <c r="S23" s="1"/>
      <c r="T23" s="1"/>
      <c r="U23" s="1"/>
      <c r="V23" s="1">
        <v>3025000</v>
      </c>
      <c r="W23" s="1">
        <v>3925000</v>
      </c>
      <c r="X23" s="1">
        <v>0</v>
      </c>
      <c r="Y23" s="1">
        <v>0</v>
      </c>
      <c r="Z23" s="1">
        <v>0</v>
      </c>
      <c r="AA23" s="1">
        <v>9543990</v>
      </c>
      <c r="AB23" s="1">
        <v>456010</v>
      </c>
      <c r="AC23" s="1">
        <v>0</v>
      </c>
      <c r="AD23" s="1">
        <v>115500</v>
      </c>
      <c r="AE23" s="1"/>
    </row>
    <row r="24" spans="1:31" x14ac:dyDescent="0.3">
      <c r="A24" t="str">
        <f t="shared" si="0"/>
        <v>SPACEX</v>
      </c>
      <c r="B24" t="str">
        <f t="shared" si="1"/>
        <v>1 Offer</v>
      </c>
      <c r="L24" t="s">
        <v>34</v>
      </c>
      <c r="M24" t="s">
        <v>63</v>
      </c>
      <c r="N24" s="1"/>
      <c r="O24" s="1">
        <v>20000</v>
      </c>
      <c r="P24" s="1">
        <v>587217.65</v>
      </c>
      <c r="Q24" s="1">
        <v>754625</v>
      </c>
      <c r="R24" s="1">
        <v>0</v>
      </c>
      <c r="S24" s="1"/>
      <c r="T24" s="1">
        <v>153552050</v>
      </c>
      <c r="U24" s="1">
        <v>7084000</v>
      </c>
      <c r="V24" s="1">
        <v>0</v>
      </c>
      <c r="W24" s="1">
        <v>82960250</v>
      </c>
      <c r="X24" s="1">
        <v>685129</v>
      </c>
      <c r="Y24" s="1">
        <v>6054007.9699999997</v>
      </c>
      <c r="Z24" s="1">
        <v>-2155000</v>
      </c>
      <c r="AA24" s="1"/>
      <c r="AB24" s="1"/>
      <c r="AC24" s="1"/>
      <c r="AD24" s="1">
        <v>7706550</v>
      </c>
      <c r="AE24" s="1"/>
    </row>
    <row r="25" spans="1:31" x14ac:dyDescent="0.3">
      <c r="A25" t="str">
        <f t="shared" si="0"/>
        <v>SPACEX</v>
      </c>
      <c r="B25" t="str">
        <f t="shared" si="1"/>
        <v>2 Offers</v>
      </c>
      <c r="L25" t="s">
        <v>34</v>
      </c>
      <c r="M25" t="s">
        <v>65</v>
      </c>
      <c r="N25" s="1"/>
      <c r="O25" s="1"/>
      <c r="P25" s="1"/>
      <c r="Q25" s="1"/>
      <c r="R25" s="1"/>
      <c r="S25" s="1"/>
      <c r="T25" s="1">
        <v>85995928</v>
      </c>
      <c r="U25" s="1">
        <v>3152736</v>
      </c>
      <c r="V25" s="1">
        <v>-17176</v>
      </c>
      <c r="W25" s="1"/>
      <c r="X25" s="1">
        <v>96500488</v>
      </c>
      <c r="Y25" s="1">
        <v>226937905</v>
      </c>
      <c r="Z25" s="1">
        <v>373372600.76999998</v>
      </c>
      <c r="AA25" s="1">
        <v>-10688930.130000001</v>
      </c>
      <c r="AB25" s="1">
        <v>145317473.50999999</v>
      </c>
      <c r="AC25" s="1">
        <v>176303032.90000001</v>
      </c>
      <c r="AD25" s="1">
        <v>63766726.737599999</v>
      </c>
      <c r="AE25" s="1"/>
    </row>
    <row r="26" spans="1:31" x14ac:dyDescent="0.3">
      <c r="A26" t="str">
        <f t="shared" si="0"/>
        <v>SPACEX</v>
      </c>
      <c r="B26" t="str">
        <f t="shared" si="1"/>
        <v>3+ Offers</v>
      </c>
      <c r="L26" t="s">
        <v>34</v>
      </c>
      <c r="M26" t="s">
        <v>64</v>
      </c>
      <c r="N26" s="1"/>
      <c r="O26" s="1"/>
      <c r="P26" s="1">
        <v>25070000</v>
      </c>
      <c r="Q26" s="1">
        <v>114587767</v>
      </c>
      <c r="R26" s="1">
        <v>194582177.50999999</v>
      </c>
      <c r="S26" s="1">
        <v>256277026.80000001</v>
      </c>
      <c r="T26" s="1">
        <v>354694524.10000002</v>
      </c>
      <c r="U26" s="1">
        <v>353644512.89999998</v>
      </c>
      <c r="V26" s="1">
        <v>517661752.06</v>
      </c>
      <c r="W26" s="1">
        <v>570876854.85000002</v>
      </c>
      <c r="X26" s="1">
        <v>517776703.58999997</v>
      </c>
      <c r="Y26" s="1">
        <v>552815435.62</v>
      </c>
      <c r="Z26" s="1">
        <v>849149494.32000005</v>
      </c>
      <c r="AA26" s="1">
        <v>1091380093.26</v>
      </c>
      <c r="AB26" s="1">
        <v>1994413411.9837999</v>
      </c>
      <c r="AC26" s="1">
        <v>2559725101.9775</v>
      </c>
      <c r="AD26" s="1">
        <v>3006190726.3516998</v>
      </c>
      <c r="AE26" s="1"/>
    </row>
    <row r="27" spans="1:31" x14ac:dyDescent="0.3">
      <c r="A27" t="str">
        <f t="shared" si="0"/>
        <v>SPACEX</v>
      </c>
      <c r="B27" t="str">
        <f t="shared" si="1"/>
        <v>No Comp.</v>
      </c>
      <c r="L27" t="s">
        <v>34</v>
      </c>
      <c r="M27" t="s">
        <v>66</v>
      </c>
      <c r="N27" s="1"/>
      <c r="O27" s="1"/>
      <c r="P27" s="1">
        <v>0</v>
      </c>
      <c r="Q27" s="1">
        <v>0</v>
      </c>
      <c r="R27" s="1"/>
      <c r="S27" s="1"/>
      <c r="T27" s="1"/>
      <c r="U27" s="1">
        <v>4252654</v>
      </c>
      <c r="V27" s="1">
        <v>961124</v>
      </c>
      <c r="W27" s="1">
        <v>722533</v>
      </c>
      <c r="X27" s="1">
        <v>8767790.25</v>
      </c>
      <c r="Y27" s="1">
        <v>0</v>
      </c>
      <c r="Z27" s="1">
        <v>2214318</v>
      </c>
      <c r="AA27" s="1">
        <v>1775873.67</v>
      </c>
      <c r="AB27" s="1"/>
      <c r="AC27" s="1"/>
      <c r="AD27" s="1"/>
      <c r="AE27" s="1"/>
    </row>
    <row r="28" spans="1:31" x14ac:dyDescent="0.3">
      <c r="A28" t="str">
        <f t="shared" si="0"/>
        <v>UNITED LAUNCH ALLIANCE</v>
      </c>
      <c r="B28" t="str">
        <f t="shared" si="1"/>
        <v>1 Offer</v>
      </c>
      <c r="L28" t="s">
        <v>35</v>
      </c>
      <c r="M28" t="s">
        <v>63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>
        <v>5000</v>
      </c>
      <c r="AE28" s="1"/>
    </row>
    <row r="29" spans="1:31" x14ac:dyDescent="0.3">
      <c r="A29" t="str">
        <f t="shared" si="0"/>
        <v>UNITED LAUNCH ALLIANCE</v>
      </c>
      <c r="B29" t="str">
        <f t="shared" si="1"/>
        <v>2 Offers</v>
      </c>
      <c r="L29" t="s">
        <v>35</v>
      </c>
      <c r="M29" t="s">
        <v>65</v>
      </c>
      <c r="N29" s="1"/>
      <c r="O29" s="1">
        <v>106995229</v>
      </c>
      <c r="P29" s="1">
        <v>275818870.87</v>
      </c>
      <c r="Q29" s="1">
        <v>293541837.0625</v>
      </c>
      <c r="R29" s="1">
        <v>334280194</v>
      </c>
      <c r="S29" s="1">
        <v>115289532</v>
      </c>
      <c r="T29" s="1">
        <v>102060788</v>
      </c>
      <c r="U29" s="1">
        <v>40284828</v>
      </c>
      <c r="V29" s="1">
        <v>29020138</v>
      </c>
      <c r="W29" s="1">
        <v>73608012</v>
      </c>
      <c r="X29" s="1">
        <v>315536395</v>
      </c>
      <c r="Y29" s="1">
        <v>513211663</v>
      </c>
      <c r="Z29" s="1">
        <v>313250686.60000002</v>
      </c>
      <c r="AA29" s="1">
        <v>141465868</v>
      </c>
      <c r="AB29" s="1">
        <v>5537954.5199999996</v>
      </c>
      <c r="AC29" s="1">
        <v>10815404.01</v>
      </c>
      <c r="AD29" s="1">
        <v>4323247.8202999998</v>
      </c>
      <c r="AE29" s="1"/>
    </row>
    <row r="30" spans="1:31" x14ac:dyDescent="0.3">
      <c r="A30" t="str">
        <f t="shared" si="0"/>
        <v>UNITED LAUNCH ALLIANCE</v>
      </c>
      <c r="B30" t="str">
        <f t="shared" si="1"/>
        <v>3+ Offers</v>
      </c>
      <c r="L30" t="s">
        <v>35</v>
      </c>
      <c r="M30" t="s">
        <v>64</v>
      </c>
      <c r="N30" s="1"/>
      <c r="O30" s="1"/>
      <c r="P30" s="1">
        <v>0</v>
      </c>
      <c r="Q30" s="1">
        <v>0</v>
      </c>
      <c r="R30" s="1">
        <v>10930793</v>
      </c>
      <c r="S30" s="1">
        <v>199613568</v>
      </c>
      <c r="T30" s="1">
        <v>193481745</v>
      </c>
      <c r="U30" s="1">
        <v>324328504</v>
      </c>
      <c r="V30" s="1">
        <v>347622222</v>
      </c>
      <c r="W30" s="1">
        <v>305989005</v>
      </c>
      <c r="X30" s="1">
        <v>167080500</v>
      </c>
      <c r="Y30" s="1">
        <v>296720345</v>
      </c>
      <c r="Z30" s="1">
        <v>212693075</v>
      </c>
      <c r="AA30" s="1">
        <v>606170683</v>
      </c>
      <c r="AB30" s="1">
        <v>481984945</v>
      </c>
      <c r="AC30" s="1">
        <v>803191079.75</v>
      </c>
      <c r="AD30" s="1">
        <v>857017510.5</v>
      </c>
      <c r="AE30" s="1"/>
    </row>
    <row r="31" spans="1:31" x14ac:dyDescent="0.3">
      <c r="A31" t="str">
        <f t="shared" si="0"/>
        <v>UNITED LAUNCH ALLIANCE</v>
      </c>
      <c r="B31" t="str">
        <f t="shared" si="1"/>
        <v>No Comp.</v>
      </c>
      <c r="L31" t="s">
        <v>35</v>
      </c>
      <c r="M31" t="s">
        <v>66</v>
      </c>
      <c r="N31" s="1"/>
      <c r="O31" s="1"/>
      <c r="P31" s="1">
        <v>1200433277.6500001</v>
      </c>
      <c r="Q31" s="1">
        <v>1101869285.6828001</v>
      </c>
      <c r="R31" s="1">
        <v>1530691145.0599</v>
      </c>
      <c r="S31" s="1">
        <v>2427967412.1883998</v>
      </c>
      <c r="T31" s="1">
        <v>1252379999.75</v>
      </c>
      <c r="U31" s="1">
        <v>2519198422.9960999</v>
      </c>
      <c r="V31" s="1">
        <v>1718303663.03</v>
      </c>
      <c r="W31" s="1">
        <v>1483197737.1749001</v>
      </c>
      <c r="X31" s="1">
        <v>1766637544.2</v>
      </c>
      <c r="Y31" s="1">
        <v>928041078.23000002</v>
      </c>
      <c r="Z31" s="1">
        <v>1111096765.8399999</v>
      </c>
      <c r="AA31" s="1">
        <v>546785528.47000003</v>
      </c>
      <c r="AB31" s="1">
        <v>234960065.68000001</v>
      </c>
      <c r="AC31" s="1">
        <v>308692215.24000001</v>
      </c>
      <c r="AD31" s="1">
        <v>196322163.71869999</v>
      </c>
      <c r="AE31" s="1"/>
    </row>
    <row r="32" spans="1:31" x14ac:dyDescent="0.3">
      <c r="A32" t="str">
        <f t="shared" si="0"/>
        <v>UNITED LAUNCH ALLIANCE</v>
      </c>
      <c r="B32" t="str">
        <f t="shared" si="1"/>
        <v>Unlabeled</v>
      </c>
      <c r="L32" t="s">
        <v>35</v>
      </c>
      <c r="M32" t="s">
        <v>67</v>
      </c>
      <c r="N32" s="1"/>
      <c r="O32" s="1"/>
      <c r="P32" s="1">
        <v>68347784</v>
      </c>
      <c r="Q32" s="1"/>
      <c r="R32" s="1">
        <v>174476</v>
      </c>
      <c r="S32" s="1">
        <v>35000</v>
      </c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x14ac:dyDescent="0.3">
      <c r="A33" t="str">
        <f t="shared" si="0"/>
        <v>Virgin Orbit</v>
      </c>
      <c r="B33" t="str">
        <f t="shared" si="1"/>
        <v>3+ Offers</v>
      </c>
      <c r="L33" t="s">
        <v>37</v>
      </c>
      <c r="M33" t="s">
        <v>64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>
        <v>35050000</v>
      </c>
      <c r="AB33" s="1">
        <v>2249791</v>
      </c>
      <c r="AC33" s="1">
        <v>0</v>
      </c>
      <c r="AD33" s="1">
        <v>-210426</v>
      </c>
      <c r="AE33" s="1"/>
    </row>
    <row r="34" spans="1:31" x14ac:dyDescent="0.3">
      <c r="A34" t="str">
        <f t="shared" si="0"/>
        <v>Grand Total</v>
      </c>
      <c r="B34" t="str">
        <f t="shared" si="1"/>
        <v/>
      </c>
      <c r="L34" t="s">
        <v>38</v>
      </c>
      <c r="M34" t="s">
        <v>39</v>
      </c>
      <c r="N34" s="1">
        <f t="shared" ref="N34:AD34" si="2">SUM(N2:N33)</f>
        <v>470024065.13</v>
      </c>
      <c r="O34" s="1">
        <f t="shared" si="2"/>
        <v>1469723104.9219</v>
      </c>
      <c r="P34" s="1">
        <f t="shared" si="2"/>
        <v>2378676445.0599999</v>
      </c>
      <c r="Q34" s="1">
        <f t="shared" si="2"/>
        <v>2362468635.2844</v>
      </c>
      <c r="R34" s="1">
        <f t="shared" si="2"/>
        <v>3029233161.9147005</v>
      </c>
      <c r="S34" s="1">
        <f t="shared" si="2"/>
        <v>4437110907.7318993</v>
      </c>
      <c r="T34" s="1">
        <f t="shared" si="2"/>
        <v>3400003884.2199998</v>
      </c>
      <c r="U34" s="1">
        <f t="shared" si="2"/>
        <v>4611582670.4762001</v>
      </c>
      <c r="V34" s="1">
        <f t="shared" si="2"/>
        <v>4137370397.7817001</v>
      </c>
      <c r="W34" s="1">
        <f t="shared" si="2"/>
        <v>3988187883.5180998</v>
      </c>
      <c r="X34" s="1">
        <f t="shared" si="2"/>
        <v>4405221709.8092003</v>
      </c>
      <c r="Y34" s="1">
        <f t="shared" si="2"/>
        <v>4075616438.8547001</v>
      </c>
      <c r="Z34" s="1">
        <f t="shared" si="2"/>
        <v>5044507487.8949003</v>
      </c>
      <c r="AA34" s="1">
        <f t="shared" si="2"/>
        <v>4773790699.0787001</v>
      </c>
      <c r="AB34" s="1">
        <f t="shared" si="2"/>
        <v>5150692757.2148008</v>
      </c>
      <c r="AC34" s="1">
        <f t="shared" si="2"/>
        <v>5982512329.3619003</v>
      </c>
      <c r="AD34" s="1">
        <f t="shared" si="2"/>
        <v>6654467187.7102995</v>
      </c>
      <c r="AE34" s="1"/>
    </row>
    <row r="37" spans="1:31" x14ac:dyDescent="0.3">
      <c r="A37" t="str">
        <f t="shared" ref="A37:A70" si="3">L37</f>
        <v>ParentID</v>
      </c>
      <c r="B37" t="str">
        <f t="shared" ref="B37:B70" si="4">M37</f>
        <v>Competition.sum</v>
      </c>
      <c r="C37" t="str">
        <f t="shared" ref="C37:C70" si="5">AA37</f>
        <v>2020</v>
      </c>
      <c r="D37" t="str">
        <f t="shared" ref="D37:D70" si="6">AC37</f>
        <v>2022</v>
      </c>
      <c r="E37" t="str">
        <f t="shared" ref="E37:E70" si="7">AD37</f>
        <v>2023</v>
      </c>
      <c r="F37">
        <f t="shared" ref="F37:F70" si="8">AE37</f>
        <v>0</v>
      </c>
      <c r="G37" t="str">
        <f>AC37&amp;"-"&amp;AD37</f>
        <v>2022-2023</v>
      </c>
      <c r="H37" t="str">
        <f>AA37&amp;"-"&amp;AD37</f>
        <v>2020-2023</v>
      </c>
      <c r="I37" t="str">
        <f>AE37&amp;"/"&amp;AD37</f>
        <v>/2023</v>
      </c>
      <c r="J37" t="str">
        <f>"Share "&amp;AD37</f>
        <v>Share 2023</v>
      </c>
      <c r="K37" t="str">
        <f>"Share "&amp;AE37</f>
        <v xml:space="preserve">Share </v>
      </c>
      <c r="L37" t="s">
        <v>0</v>
      </c>
      <c r="M37" t="s">
        <v>62</v>
      </c>
      <c r="N37" t="s">
        <v>2</v>
      </c>
      <c r="O37" t="s">
        <v>3</v>
      </c>
      <c r="P37" t="s">
        <v>4</v>
      </c>
      <c r="Q37" t="s">
        <v>5</v>
      </c>
      <c r="R37" t="s">
        <v>6</v>
      </c>
      <c r="S37" t="s">
        <v>7</v>
      </c>
      <c r="T37" t="s">
        <v>8</v>
      </c>
      <c r="U37" t="s">
        <v>9</v>
      </c>
      <c r="V37" t="s">
        <v>10</v>
      </c>
      <c r="W37" t="s">
        <v>11</v>
      </c>
      <c r="X37" t="s">
        <v>12</v>
      </c>
      <c r="Y37" t="s">
        <v>13</v>
      </c>
      <c r="Z37" t="s">
        <v>14</v>
      </c>
      <c r="AA37" t="s">
        <v>15</v>
      </c>
      <c r="AB37" t="s">
        <v>16</v>
      </c>
      <c r="AC37" t="s">
        <v>17</v>
      </c>
      <c r="AD37" t="s">
        <v>18</v>
      </c>
    </row>
    <row r="38" spans="1:31" x14ac:dyDescent="0.3">
      <c r="A38" t="str">
        <f t="shared" si="3"/>
        <v>ABL Space</v>
      </c>
      <c r="B38" t="str">
        <f t="shared" si="4"/>
        <v>1 Offer</v>
      </c>
      <c r="C38" s="1">
        <f t="shared" si="5"/>
        <v>0</v>
      </c>
      <c r="D38" s="1">
        <f t="shared" si="6"/>
        <v>0</v>
      </c>
      <c r="E38" s="1">
        <f t="shared" si="7"/>
        <v>5000</v>
      </c>
      <c r="F38" s="1">
        <f t="shared" si="8"/>
        <v>0</v>
      </c>
      <c r="G38" s="2" t="e">
        <f t="shared" ref="G38:G70" si="9">AD38/AC38-1</f>
        <v>#DIV/0!</v>
      </c>
      <c r="H38" s="2" t="e">
        <f t="shared" ref="H38:H70" si="10">AD38/AA38-1</f>
        <v>#DIV/0!</v>
      </c>
      <c r="I38" s="2">
        <f t="shared" ref="I38:I70" si="11">AE38/AD38</f>
        <v>0</v>
      </c>
      <c r="J38" s="2">
        <f t="shared" ref="J38:J69" si="12">AD38/SUM(AD$37:AD$69)</f>
        <v>7.5137495744725787E-7</v>
      </c>
      <c r="K38" s="2" t="e">
        <f>AE38/SUM(AE37:AE$69)</f>
        <v>#DIV/0!</v>
      </c>
      <c r="L38" t="s">
        <v>19</v>
      </c>
      <c r="M38" t="s">
        <v>63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>
        <v>5000</v>
      </c>
      <c r="AE38" s="1"/>
    </row>
    <row r="39" spans="1:31" x14ac:dyDescent="0.3">
      <c r="A39" t="str">
        <f t="shared" si="3"/>
        <v>ABL Space</v>
      </c>
      <c r="B39" t="str">
        <f t="shared" si="4"/>
        <v>3+ Offers</v>
      </c>
      <c r="C39" s="1">
        <f t="shared" si="5"/>
        <v>0</v>
      </c>
      <c r="D39" s="1">
        <f t="shared" si="6"/>
        <v>0</v>
      </c>
      <c r="E39" s="1">
        <f t="shared" si="7"/>
        <v>1000000</v>
      </c>
      <c r="F39" s="1">
        <f t="shared" si="8"/>
        <v>0</v>
      </c>
      <c r="G39" s="2" t="e">
        <f t="shared" si="9"/>
        <v>#DIV/0!</v>
      </c>
      <c r="H39" s="2" t="e">
        <f t="shared" si="10"/>
        <v>#DIV/0!</v>
      </c>
      <c r="I39" s="2">
        <f t="shared" si="11"/>
        <v>0</v>
      </c>
      <c r="J39" s="2">
        <f t="shared" si="12"/>
        <v>1.5027499148945157E-4</v>
      </c>
      <c r="K39" s="2" t="e">
        <f>AE39/SUM(AE37:AE$69)</f>
        <v>#DIV/0!</v>
      </c>
      <c r="L39" t="s">
        <v>19</v>
      </c>
      <c r="M39" t="s">
        <v>64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>
        <v>55944.087992585199</v>
      </c>
      <c r="AC39" s="1">
        <v>0</v>
      </c>
      <c r="AD39" s="1">
        <v>1000000</v>
      </c>
      <c r="AE39" s="1"/>
    </row>
    <row r="40" spans="1:31" x14ac:dyDescent="0.3">
      <c r="A40" t="str">
        <f t="shared" si="3"/>
        <v>BLUE ORIGIN</v>
      </c>
      <c r="B40" t="str">
        <f t="shared" si="4"/>
        <v>1 Offer</v>
      </c>
      <c r="C40" s="1">
        <f t="shared" si="5"/>
        <v>7523.0397258209896</v>
      </c>
      <c r="D40" s="1">
        <f t="shared" si="6"/>
        <v>633627.27345937095</v>
      </c>
      <c r="E40" s="1">
        <f t="shared" si="7"/>
        <v>61617</v>
      </c>
      <c r="F40" s="1">
        <f t="shared" si="8"/>
        <v>0</v>
      </c>
      <c r="G40" s="2">
        <f t="shared" si="9"/>
        <v>-0.90275513289761988</v>
      </c>
      <c r="H40" s="2">
        <f t="shared" si="10"/>
        <v>7.1904392699821535</v>
      </c>
      <c r="I40" s="2">
        <f t="shared" si="11"/>
        <v>0</v>
      </c>
      <c r="J40" s="2">
        <f t="shared" si="12"/>
        <v>9.2594941506055381E-6</v>
      </c>
      <c r="K40" s="2" t="e">
        <f>AE40/SUM(AE37:AE$69)</f>
        <v>#DIV/0!</v>
      </c>
      <c r="L40" t="s">
        <v>21</v>
      </c>
      <c r="M40" t="s">
        <v>63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>
        <v>196000.85630640201</v>
      </c>
      <c r="Y40" s="1">
        <v>206904.41485751499</v>
      </c>
      <c r="Z40" s="1">
        <v>0</v>
      </c>
      <c r="AA40" s="1">
        <v>7523.0397258209896</v>
      </c>
      <c r="AB40" s="1">
        <v>4434390.2326241098</v>
      </c>
      <c r="AC40" s="1">
        <v>633627.27345937095</v>
      </c>
      <c r="AD40" s="1">
        <v>61617</v>
      </c>
      <c r="AE40" s="1"/>
    </row>
    <row r="41" spans="1:31" x14ac:dyDescent="0.3">
      <c r="A41" t="str">
        <f t="shared" si="3"/>
        <v>BLUE ORIGIN</v>
      </c>
      <c r="B41" t="str">
        <f t="shared" si="4"/>
        <v>2 Offers</v>
      </c>
      <c r="C41" s="1">
        <f t="shared" si="5"/>
        <v>0</v>
      </c>
      <c r="D41" s="1">
        <f t="shared" si="6"/>
        <v>859550.36778238497</v>
      </c>
      <c r="E41" s="1">
        <f t="shared" si="7"/>
        <v>2812787</v>
      </c>
      <c r="F41" s="1">
        <f t="shared" si="8"/>
        <v>0</v>
      </c>
      <c r="G41" s="2">
        <f t="shared" si="9"/>
        <v>2.2723934575898199</v>
      </c>
      <c r="H41" s="2" t="e">
        <f t="shared" si="10"/>
        <v>#DIV/0!</v>
      </c>
      <c r="I41" s="2">
        <f t="shared" si="11"/>
        <v>0</v>
      </c>
      <c r="J41" s="2">
        <f t="shared" si="12"/>
        <v>4.2269154248664002E-4</v>
      </c>
      <c r="K41" s="2" t="e">
        <f>AE41/SUM(AE37:AE$69)</f>
        <v>#DIV/0!</v>
      </c>
      <c r="L41" t="s">
        <v>21</v>
      </c>
      <c r="M41" t="s">
        <v>65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>
        <v>570614.03317973099</v>
      </c>
      <c r="AC41" s="1">
        <v>859550.36778238497</v>
      </c>
      <c r="AD41" s="1">
        <v>2812787</v>
      </c>
      <c r="AE41" s="1"/>
    </row>
    <row r="42" spans="1:31" x14ac:dyDescent="0.3">
      <c r="A42" t="str">
        <f t="shared" si="3"/>
        <v>BLUE ORIGIN</v>
      </c>
      <c r="B42" t="str">
        <f t="shared" si="4"/>
        <v>3+ Offers</v>
      </c>
      <c r="C42" s="1">
        <f t="shared" si="5"/>
        <v>264103421.740964</v>
      </c>
      <c r="D42" s="1">
        <f t="shared" si="6"/>
        <v>14322247.3234869</v>
      </c>
      <c r="E42" s="1">
        <f t="shared" si="7"/>
        <v>437969984</v>
      </c>
      <c r="F42" s="1">
        <f t="shared" si="8"/>
        <v>0</v>
      </c>
      <c r="G42" s="2">
        <f t="shared" si="9"/>
        <v>29.579697034122411</v>
      </c>
      <c r="H42" s="2">
        <f t="shared" si="10"/>
        <v>0.65832756392519043</v>
      </c>
      <c r="I42" s="2">
        <f t="shared" si="11"/>
        <v>0</v>
      </c>
      <c r="J42" s="2">
        <f t="shared" si="12"/>
        <v>6.5815935618235247E-2</v>
      </c>
      <c r="K42" s="2" t="e">
        <f>AE42/SUM(AE37:AE$69)</f>
        <v>#DIV/0!</v>
      </c>
      <c r="L42" t="s">
        <v>21</v>
      </c>
      <c r="M42" t="s">
        <v>64</v>
      </c>
      <c r="N42" s="1"/>
      <c r="O42" s="1"/>
      <c r="P42" s="1"/>
      <c r="Q42" s="1"/>
      <c r="R42" s="1"/>
      <c r="S42" s="1"/>
      <c r="T42" s="1"/>
      <c r="U42" s="1"/>
      <c r="V42" s="1"/>
      <c r="W42" s="1">
        <v>0</v>
      </c>
      <c r="X42" s="1"/>
      <c r="Y42" s="1">
        <v>0</v>
      </c>
      <c r="Z42" s="1"/>
      <c r="AA42" s="1">
        <v>264103421.740964</v>
      </c>
      <c r="AB42" s="1">
        <v>306944867.30715799</v>
      </c>
      <c r="AC42" s="1">
        <v>14322247.3234869</v>
      </c>
      <c r="AD42" s="1">
        <v>437969984</v>
      </c>
      <c r="AE42" s="1"/>
    </row>
    <row r="43" spans="1:31" x14ac:dyDescent="0.3">
      <c r="A43" t="str">
        <f t="shared" si="3"/>
        <v>BLUE ORIGIN</v>
      </c>
      <c r="B43" t="str">
        <f t="shared" si="4"/>
        <v>No Comp.</v>
      </c>
      <c r="C43" s="1">
        <f t="shared" si="5"/>
        <v>3176963.6445008102</v>
      </c>
      <c r="D43" s="1">
        <f t="shared" si="6"/>
        <v>0</v>
      </c>
      <c r="E43" s="1">
        <f t="shared" si="7"/>
        <v>0</v>
      </c>
      <c r="F43" s="1">
        <f t="shared" si="8"/>
        <v>0</v>
      </c>
      <c r="G43" s="2" t="e">
        <f t="shared" si="9"/>
        <v>#DIV/0!</v>
      </c>
      <c r="H43" s="2">
        <f t="shared" si="10"/>
        <v>-1</v>
      </c>
      <c r="I43" s="2" t="e">
        <f t="shared" si="11"/>
        <v>#DIV/0!</v>
      </c>
      <c r="J43" s="2">
        <f t="shared" si="12"/>
        <v>0</v>
      </c>
      <c r="K43" s="2" t="e">
        <f>AE43/SUM(AE37:AE$69)</f>
        <v>#DIV/0!</v>
      </c>
      <c r="L43" t="s">
        <v>21</v>
      </c>
      <c r="M43" t="s">
        <v>66</v>
      </c>
      <c r="N43" s="1"/>
      <c r="O43" s="1"/>
      <c r="P43" s="1"/>
      <c r="Q43" s="1"/>
      <c r="R43" s="1"/>
      <c r="S43" s="1"/>
      <c r="T43" s="1"/>
      <c r="U43" s="1"/>
      <c r="V43" s="1"/>
      <c r="W43" s="1">
        <v>970601.73317900696</v>
      </c>
      <c r="X43" s="1">
        <v>615311.10619215097</v>
      </c>
      <c r="Y43" s="1">
        <v>213839.37814451501</v>
      </c>
      <c r="Z43" s="1">
        <v>3004110.8971396601</v>
      </c>
      <c r="AA43" s="1">
        <v>3176963.6445008102</v>
      </c>
      <c r="AB43" s="1">
        <v>141853.61927726201</v>
      </c>
      <c r="AC43" s="1"/>
      <c r="AD43" s="1"/>
      <c r="AE43" s="1"/>
    </row>
    <row r="44" spans="1:31" x14ac:dyDescent="0.3">
      <c r="A44" t="str">
        <f t="shared" si="3"/>
        <v>BOEING</v>
      </c>
      <c r="B44" t="str">
        <f t="shared" si="4"/>
        <v>1 Offer</v>
      </c>
      <c r="C44" s="1">
        <f t="shared" si="5"/>
        <v>897226760.95182002</v>
      </c>
      <c r="D44" s="1">
        <f t="shared" si="6"/>
        <v>875284026.86661899</v>
      </c>
      <c r="E44" s="1">
        <f t="shared" si="7"/>
        <v>651567976</v>
      </c>
      <c r="F44" s="1">
        <f t="shared" si="8"/>
        <v>0</v>
      </c>
      <c r="G44" s="2">
        <f t="shared" si="9"/>
        <v>-0.25559252082719675</v>
      </c>
      <c r="H44" s="2">
        <f t="shared" si="10"/>
        <v>-0.27379787991523319</v>
      </c>
      <c r="I44" s="2">
        <f t="shared" si="11"/>
        <v>0</v>
      </c>
      <c r="J44" s="2">
        <f t="shared" si="12"/>
        <v>9.791437204819918E-2</v>
      </c>
      <c r="K44" s="2" t="e">
        <f>AE44/SUM(AE37:AE$69)</f>
        <v>#DIV/0!</v>
      </c>
      <c r="L44" t="s">
        <v>26</v>
      </c>
      <c r="M44" t="s">
        <v>63</v>
      </c>
      <c r="N44" s="1">
        <v>25943519.267170899</v>
      </c>
      <c r="O44" s="1">
        <v>67659303.770253107</v>
      </c>
      <c r="P44" s="1">
        <v>52646274.3315451</v>
      </c>
      <c r="Q44" s="1">
        <v>215176525.34118101</v>
      </c>
      <c r="R44" s="1">
        <v>213967097.02159601</v>
      </c>
      <c r="S44" s="1">
        <v>710696243.40112102</v>
      </c>
      <c r="T44" s="1">
        <v>765551280.65119898</v>
      </c>
      <c r="U44" s="1">
        <v>818782271.14534497</v>
      </c>
      <c r="V44" s="1">
        <v>831031545.91522503</v>
      </c>
      <c r="W44" s="1">
        <v>1032461124.08618</v>
      </c>
      <c r="X44" s="1">
        <v>978030044.80053198</v>
      </c>
      <c r="Y44" s="1">
        <v>1073199469.9248199</v>
      </c>
      <c r="Z44" s="1">
        <v>942125924.830302</v>
      </c>
      <c r="AA44" s="1">
        <v>897226760.95182002</v>
      </c>
      <c r="AB44" s="1">
        <v>986949725.10037398</v>
      </c>
      <c r="AC44" s="1">
        <v>875284026.86661899</v>
      </c>
      <c r="AD44" s="1">
        <v>651567976</v>
      </c>
      <c r="AE44" s="1"/>
    </row>
    <row r="45" spans="1:31" x14ac:dyDescent="0.3">
      <c r="A45" t="str">
        <f t="shared" si="3"/>
        <v>BOEING</v>
      </c>
      <c r="B45" t="str">
        <f t="shared" si="4"/>
        <v>2 Offers</v>
      </c>
      <c r="C45" s="1">
        <f t="shared" si="5"/>
        <v>0</v>
      </c>
      <c r="D45" s="1">
        <f t="shared" si="6"/>
        <v>0</v>
      </c>
      <c r="E45" s="1">
        <f t="shared" si="7"/>
        <v>0</v>
      </c>
      <c r="F45" s="1">
        <f t="shared" si="8"/>
        <v>0</v>
      </c>
      <c r="G45" s="2" t="e">
        <f t="shared" si="9"/>
        <v>#DIV/0!</v>
      </c>
      <c r="H45" s="2" t="e">
        <f t="shared" si="10"/>
        <v>#DIV/0!</v>
      </c>
      <c r="I45" s="2" t="e">
        <f t="shared" si="11"/>
        <v>#DIV/0!</v>
      </c>
      <c r="J45" s="2">
        <f t="shared" si="12"/>
        <v>0</v>
      </c>
      <c r="K45" s="2" t="e">
        <f>AE45/SUM(AE37:AE$69)</f>
        <v>#DIV/0!</v>
      </c>
      <c r="L45" t="s">
        <v>26</v>
      </c>
      <c r="M45" t="s">
        <v>65</v>
      </c>
      <c r="N45" s="1">
        <v>1025812.7392852301</v>
      </c>
      <c r="O45" s="1">
        <v>2810876.3873409498</v>
      </c>
      <c r="P45" s="1">
        <v>981667.41592603805</v>
      </c>
      <c r="Q45" s="1">
        <v>2194687.3821126302</v>
      </c>
      <c r="R45" s="1">
        <v>422487.89981124201</v>
      </c>
      <c r="S45" s="1">
        <v>870464.99743468896</v>
      </c>
      <c r="T45" s="1">
        <v>2477355.49045301</v>
      </c>
      <c r="U45" s="1">
        <v>3375154.5920282099</v>
      </c>
      <c r="V45" s="1">
        <v>2958162.9999508802</v>
      </c>
      <c r="W45" s="1">
        <v>410082.086154007</v>
      </c>
      <c r="X45" s="1">
        <v>437107.01096996799</v>
      </c>
      <c r="Y45" s="1">
        <v>-4554.0994750650898</v>
      </c>
      <c r="Z45" s="1">
        <v>468054.205359985</v>
      </c>
      <c r="AA45" s="1"/>
      <c r="AB45" s="1">
        <v>-115251.85802400101</v>
      </c>
      <c r="AC45" s="1"/>
      <c r="AD45" s="1"/>
      <c r="AE45" s="1"/>
    </row>
    <row r="46" spans="1:31" x14ac:dyDescent="0.3">
      <c r="A46" t="str">
        <f t="shared" si="3"/>
        <v>BOEING</v>
      </c>
      <c r="B46" t="str">
        <f t="shared" si="4"/>
        <v>3+ Offers</v>
      </c>
      <c r="C46" s="1">
        <f t="shared" si="5"/>
        <v>25107759.8705719</v>
      </c>
      <c r="D46" s="1">
        <f t="shared" si="6"/>
        <v>-105541.86003985201</v>
      </c>
      <c r="E46" s="1">
        <f t="shared" si="7"/>
        <v>3996291.1200999999</v>
      </c>
      <c r="F46" s="1">
        <f t="shared" si="8"/>
        <v>0</v>
      </c>
      <c r="G46" s="2">
        <f t="shared" si="9"/>
        <v>-38.864512891766573</v>
      </c>
      <c r="H46" s="2">
        <f t="shared" si="10"/>
        <v>-0.84083442168076727</v>
      </c>
      <c r="I46" s="2">
        <f t="shared" si="11"/>
        <v>0</v>
      </c>
      <c r="J46" s="2">
        <f t="shared" si="12"/>
        <v>6.0054261406239839E-4</v>
      </c>
      <c r="K46" s="2" t="e">
        <f>AE46/SUM(AE37:AE$69)</f>
        <v>#DIV/0!</v>
      </c>
      <c r="L46" t="s">
        <v>26</v>
      </c>
      <c r="M46" t="s">
        <v>64</v>
      </c>
      <c r="N46" s="1">
        <v>52215323.882885903</v>
      </c>
      <c r="O46" s="1">
        <v>79741523.675437003</v>
      </c>
      <c r="P46" s="1">
        <v>65295189.046387501</v>
      </c>
      <c r="Q46" s="1">
        <v>119813650.806196</v>
      </c>
      <c r="R46" s="1">
        <v>139614103.44326001</v>
      </c>
      <c r="S46" s="1">
        <v>31896638.629417401</v>
      </c>
      <c r="T46" s="1">
        <v>34957960.465511099</v>
      </c>
      <c r="U46" s="1">
        <v>8776038.0661945194</v>
      </c>
      <c r="V46" s="1">
        <v>64316477.404989399</v>
      </c>
      <c r="W46" s="1">
        <v>98455017.665877596</v>
      </c>
      <c r="X46" s="1">
        <v>188352917.82681999</v>
      </c>
      <c r="Y46" s="1">
        <v>314713094.36052603</v>
      </c>
      <c r="Z46" s="1">
        <v>247845216.266</v>
      </c>
      <c r="AA46" s="1">
        <v>25107759.8705719</v>
      </c>
      <c r="AB46" s="1">
        <v>9749791.54348897</v>
      </c>
      <c r="AC46" s="1">
        <v>-105541.86003985201</v>
      </c>
      <c r="AD46" s="1">
        <v>3996291.1200999999</v>
      </c>
      <c r="AE46" s="1"/>
    </row>
    <row r="47" spans="1:31" x14ac:dyDescent="0.3">
      <c r="A47" t="str">
        <f t="shared" si="3"/>
        <v>BOEING</v>
      </c>
      <c r="B47" t="str">
        <f t="shared" si="4"/>
        <v>No Comp.</v>
      </c>
      <c r="C47" s="1">
        <f t="shared" si="5"/>
        <v>175611582.39071301</v>
      </c>
      <c r="D47" s="1">
        <f t="shared" si="6"/>
        <v>430792948.738397</v>
      </c>
      <c r="E47" s="1">
        <f t="shared" si="7"/>
        <v>398259612.5</v>
      </c>
      <c r="F47" s="1">
        <f t="shared" si="8"/>
        <v>0</v>
      </c>
      <c r="G47" s="2">
        <f t="shared" si="9"/>
        <v>-7.5519658187704342E-2</v>
      </c>
      <c r="H47" s="2">
        <f t="shared" si="10"/>
        <v>1.2678436528971306</v>
      </c>
      <c r="I47" s="2">
        <f t="shared" si="11"/>
        <v>0</v>
      </c>
      <c r="J47" s="2">
        <f t="shared" si="12"/>
        <v>5.9848459879029779E-2</v>
      </c>
      <c r="K47" s="2" t="e">
        <f>AE47/SUM(AE37:AE$69)</f>
        <v>#DIV/0!</v>
      </c>
      <c r="L47" t="s">
        <v>26</v>
      </c>
      <c r="M47" t="s">
        <v>66</v>
      </c>
      <c r="N47" s="1">
        <v>122424232.44502001</v>
      </c>
      <c r="O47" s="1">
        <v>1049185822.9789799</v>
      </c>
      <c r="P47" s="1">
        <v>37135556.936342902</v>
      </c>
      <c r="Q47" s="1">
        <v>2453487.21587147</v>
      </c>
      <c r="R47" s="1">
        <v>10694448.891299199</v>
      </c>
      <c r="S47" s="1">
        <v>4737769.2814692799</v>
      </c>
      <c r="T47" s="1">
        <v>12688500.431503899</v>
      </c>
      <c r="U47" s="1">
        <v>23362721.112735301</v>
      </c>
      <c r="V47" s="1">
        <v>17842310.2988219</v>
      </c>
      <c r="W47" s="1">
        <v>2463259.9396540201</v>
      </c>
      <c r="X47" s="1">
        <v>16516821.5254215</v>
      </c>
      <c r="Y47" s="1">
        <v>5179584.0047143502</v>
      </c>
      <c r="Z47" s="1">
        <v>12450113.919121999</v>
      </c>
      <c r="AA47" s="1">
        <v>175611582.39071301</v>
      </c>
      <c r="AB47" s="1">
        <v>205140237.60805801</v>
      </c>
      <c r="AC47" s="1">
        <v>430792948.738397</v>
      </c>
      <c r="AD47" s="1">
        <v>398259612.5</v>
      </c>
      <c r="AE47" s="1"/>
    </row>
    <row r="48" spans="1:31" x14ac:dyDescent="0.3">
      <c r="A48" t="str">
        <f t="shared" si="3"/>
        <v>BOEING</v>
      </c>
      <c r="B48" t="str">
        <f t="shared" si="4"/>
        <v>Unlabeled</v>
      </c>
      <c r="C48" s="1">
        <f t="shared" si="5"/>
        <v>0</v>
      </c>
      <c r="D48" s="1">
        <f t="shared" si="6"/>
        <v>10457.4659471863</v>
      </c>
      <c r="E48" s="1">
        <f t="shared" si="7"/>
        <v>0</v>
      </c>
      <c r="F48" s="1">
        <f t="shared" si="8"/>
        <v>0</v>
      </c>
      <c r="G48" s="2">
        <f t="shared" si="9"/>
        <v>-1</v>
      </c>
      <c r="H48" s="2" t="e">
        <f t="shared" si="10"/>
        <v>#DIV/0!</v>
      </c>
      <c r="I48" s="2" t="e">
        <f t="shared" si="11"/>
        <v>#DIV/0!</v>
      </c>
      <c r="J48" s="2">
        <f t="shared" si="12"/>
        <v>0</v>
      </c>
      <c r="K48" s="2" t="e">
        <f>AE48/SUM(AE37:AE$69)</f>
        <v>#DIV/0!</v>
      </c>
      <c r="L48" t="s">
        <v>26</v>
      </c>
      <c r="M48" t="s">
        <v>67</v>
      </c>
      <c r="N48" s="1"/>
      <c r="O48" s="1">
        <v>0</v>
      </c>
      <c r="P48" s="1">
        <v>0</v>
      </c>
      <c r="Q48" s="1">
        <v>5983963.1408709502</v>
      </c>
      <c r="R48" s="1">
        <v>2305719.2231632802</v>
      </c>
      <c r="S48" s="1">
        <v>1675069.33733931</v>
      </c>
      <c r="T48" s="1">
        <v>0</v>
      </c>
      <c r="U48" s="1"/>
      <c r="V48" s="1">
        <v>-36269.392103887301</v>
      </c>
      <c r="W48" s="1">
        <v>105132.38412062101</v>
      </c>
      <c r="X48" s="1">
        <v>0</v>
      </c>
      <c r="Y48" s="1">
        <v>-14747.839993920899</v>
      </c>
      <c r="Z48" s="1"/>
      <c r="AA48" s="1"/>
      <c r="AB48" s="1">
        <v>3916.0861594809699</v>
      </c>
      <c r="AC48" s="1">
        <v>10457.4659471863</v>
      </c>
      <c r="AD48" s="1"/>
      <c r="AE48" s="1"/>
    </row>
    <row r="49" spans="1:31" x14ac:dyDescent="0.3">
      <c r="A49" t="str">
        <f t="shared" si="3"/>
        <v>Firefly Aerospace</v>
      </c>
      <c r="B49" t="str">
        <f t="shared" si="4"/>
        <v>2 Offers</v>
      </c>
      <c r="C49" s="1">
        <f t="shared" si="5"/>
        <v>0</v>
      </c>
      <c r="D49" s="1">
        <f t="shared" si="6"/>
        <v>0</v>
      </c>
      <c r="E49" s="1">
        <f t="shared" si="7"/>
        <v>9212389</v>
      </c>
      <c r="F49" s="1">
        <f t="shared" si="8"/>
        <v>0</v>
      </c>
      <c r="G49" s="2" t="e">
        <f t="shared" si="9"/>
        <v>#DIV/0!</v>
      </c>
      <c r="H49" s="2" t="e">
        <f t="shared" si="10"/>
        <v>#DIV/0!</v>
      </c>
      <c r="I49" s="2">
        <f t="shared" si="11"/>
        <v>0</v>
      </c>
      <c r="J49" s="2">
        <f t="shared" si="12"/>
        <v>1.3843916785725172E-3</v>
      </c>
      <c r="K49" s="2" t="e">
        <f>AE49/SUM(AE37:AE$69)</f>
        <v>#DIV/0!</v>
      </c>
      <c r="L49" t="s">
        <v>29</v>
      </c>
      <c r="M49" t="s">
        <v>65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>
        <v>9212389</v>
      </c>
      <c r="AE49" s="1"/>
    </row>
    <row r="50" spans="1:31" x14ac:dyDescent="0.3">
      <c r="A50" t="str">
        <f t="shared" si="3"/>
        <v>Firefly Aerospace</v>
      </c>
      <c r="B50" t="str">
        <f t="shared" si="4"/>
        <v>3+ Offers</v>
      </c>
      <c r="C50" s="1">
        <f t="shared" si="5"/>
        <v>0</v>
      </c>
      <c r="D50" s="1">
        <f t="shared" si="6"/>
        <v>39601641.323541701</v>
      </c>
      <c r="E50" s="1">
        <f t="shared" si="7"/>
        <v>85659288</v>
      </c>
      <c r="F50" s="1">
        <f t="shared" si="8"/>
        <v>0</v>
      </c>
      <c r="G50" s="2">
        <f t="shared" si="9"/>
        <v>1.1630236812704715</v>
      </c>
      <c r="H50" s="2" t="e">
        <f t="shared" si="10"/>
        <v>#DIV/0!</v>
      </c>
      <c r="I50" s="2">
        <f t="shared" si="11"/>
        <v>0</v>
      </c>
      <c r="J50" s="2">
        <f t="shared" si="12"/>
        <v>1.2872448775192481E-2</v>
      </c>
      <c r="K50" s="2" t="e">
        <f>AE50/SUM(AE37:AE$69)</f>
        <v>#DIV/0!</v>
      </c>
      <c r="L50" t="s">
        <v>29</v>
      </c>
      <c r="M50" t="s">
        <v>64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>
        <v>29312.746145944599</v>
      </c>
      <c r="AA50" s="1"/>
      <c r="AB50" s="1">
        <v>55831361.214721099</v>
      </c>
      <c r="AC50" s="1">
        <v>39601641.323541701</v>
      </c>
      <c r="AD50" s="1">
        <v>85659288</v>
      </c>
      <c r="AE50" s="1"/>
    </row>
    <row r="51" spans="1:31" x14ac:dyDescent="0.3">
      <c r="A51" t="str">
        <f t="shared" si="3"/>
        <v>NORTHROP GRUMMAN</v>
      </c>
      <c r="B51" t="str">
        <f t="shared" si="4"/>
        <v>1 Offer</v>
      </c>
      <c r="C51" s="1">
        <f t="shared" si="5"/>
        <v>10539732.3023766</v>
      </c>
      <c r="D51" s="1">
        <f t="shared" si="6"/>
        <v>0</v>
      </c>
      <c r="E51" s="1">
        <f t="shared" si="7"/>
        <v>8242304</v>
      </c>
      <c r="F51" s="1">
        <f t="shared" si="8"/>
        <v>0</v>
      </c>
      <c r="G51" s="2" t="e">
        <f t="shared" si="9"/>
        <v>#DIV/0!</v>
      </c>
      <c r="H51" s="2">
        <f t="shared" si="10"/>
        <v>-0.21797786096128402</v>
      </c>
      <c r="I51" s="2">
        <f t="shared" si="11"/>
        <v>0</v>
      </c>
      <c r="J51" s="2">
        <f t="shared" si="12"/>
        <v>1.2386121634534726E-3</v>
      </c>
      <c r="K51" s="2" t="e">
        <f>AE51/SUM(AE37:AE$69)</f>
        <v>#DIV/0!</v>
      </c>
      <c r="L51" t="s">
        <v>30</v>
      </c>
      <c r="M51" t="s">
        <v>63</v>
      </c>
      <c r="N51" s="1">
        <v>8618520.0198084693</v>
      </c>
      <c r="O51" s="1">
        <v>10091896.2544089</v>
      </c>
      <c r="P51" s="1">
        <v>14800266.000291601</v>
      </c>
      <c r="Q51" s="1">
        <v>1935604.4243574601</v>
      </c>
      <c r="R51" s="1">
        <v>5811548.8089222601</v>
      </c>
      <c r="S51" s="1">
        <v>3987999.64088825</v>
      </c>
      <c r="T51" s="1">
        <v>5670340.08031331</v>
      </c>
      <c r="U51" s="1">
        <v>4812796.8499265099</v>
      </c>
      <c r="V51" s="1">
        <v>0</v>
      </c>
      <c r="W51" s="1">
        <v>0</v>
      </c>
      <c r="X51" s="1">
        <v>0</v>
      </c>
      <c r="Y51" s="1">
        <v>3104891.40962337</v>
      </c>
      <c r="Z51" s="1">
        <v>1172509.84583778</v>
      </c>
      <c r="AA51" s="1">
        <v>10539732.3023766</v>
      </c>
      <c r="AB51" s="1">
        <v>3063740.4850742701</v>
      </c>
      <c r="AC51" s="1">
        <v>0</v>
      </c>
      <c r="AD51" s="1">
        <v>8242304</v>
      </c>
      <c r="AE51" s="1"/>
    </row>
    <row r="52" spans="1:31" x14ac:dyDescent="0.3">
      <c r="A52" t="str">
        <f t="shared" si="3"/>
        <v>NORTHROP GRUMMAN</v>
      </c>
      <c r="B52" t="str">
        <f t="shared" si="4"/>
        <v>2 Offers</v>
      </c>
      <c r="C52" s="1">
        <f t="shared" si="5"/>
        <v>227368658.33965999</v>
      </c>
      <c r="D52" s="1">
        <f t="shared" si="6"/>
        <v>29215621.943857901</v>
      </c>
      <c r="E52" s="1">
        <f t="shared" si="7"/>
        <v>2814501</v>
      </c>
      <c r="F52" s="1">
        <f t="shared" si="8"/>
        <v>0</v>
      </c>
      <c r="G52" s="2">
        <f t="shared" si="9"/>
        <v>-0.90366451874930209</v>
      </c>
      <c r="H52" s="2">
        <f t="shared" si="10"/>
        <v>-0.98762142055746538</v>
      </c>
      <c r="I52" s="2">
        <f t="shared" si="11"/>
        <v>0</v>
      </c>
      <c r="J52" s="2">
        <f t="shared" si="12"/>
        <v>4.2294911382205296E-4</v>
      </c>
      <c r="K52" s="2" t="e">
        <f>AE52/SUM(AE37:AE$69)</f>
        <v>#DIV/0!</v>
      </c>
      <c r="L52" t="s">
        <v>30</v>
      </c>
      <c r="M52" t="s">
        <v>65</v>
      </c>
      <c r="N52" s="1">
        <v>310922328.073735</v>
      </c>
      <c r="O52" s="1">
        <v>383642200.57737398</v>
      </c>
      <c r="P52" s="1">
        <v>354922833.14955199</v>
      </c>
      <c r="Q52" s="1">
        <v>334855348.49970198</v>
      </c>
      <c r="R52" s="1">
        <v>339346620.56477201</v>
      </c>
      <c r="S52" s="1">
        <v>349039787.79909003</v>
      </c>
      <c r="T52" s="1">
        <v>419095538.17493099</v>
      </c>
      <c r="U52" s="1">
        <v>455415402.11777699</v>
      </c>
      <c r="V52" s="1">
        <v>409254600.37874299</v>
      </c>
      <c r="W52" s="1">
        <v>387953645.31034899</v>
      </c>
      <c r="X52" s="1">
        <v>372165259.35064799</v>
      </c>
      <c r="Y52" s="1">
        <v>293921865.53187197</v>
      </c>
      <c r="Z52" s="1">
        <v>175218962.666868</v>
      </c>
      <c r="AA52" s="1">
        <v>227368658.33965999</v>
      </c>
      <c r="AB52" s="1">
        <v>181428809.94858801</v>
      </c>
      <c r="AC52" s="1">
        <v>29215621.943857901</v>
      </c>
      <c r="AD52" s="1">
        <v>2814501</v>
      </c>
      <c r="AE52" s="1"/>
    </row>
    <row r="53" spans="1:31" x14ac:dyDescent="0.3">
      <c r="A53" t="str">
        <f t="shared" si="3"/>
        <v>NORTHROP GRUMMAN</v>
      </c>
      <c r="B53" t="str">
        <f t="shared" si="4"/>
        <v>3+ Offers</v>
      </c>
      <c r="C53" s="1">
        <f t="shared" si="5"/>
        <v>536446342.349011</v>
      </c>
      <c r="D53" s="1">
        <f t="shared" si="6"/>
        <v>513392815.43101299</v>
      </c>
      <c r="E53" s="1">
        <f t="shared" si="7"/>
        <v>500361436.29000002</v>
      </c>
      <c r="F53" s="1">
        <f t="shared" si="8"/>
        <v>0</v>
      </c>
      <c r="G53" s="2">
        <f t="shared" si="9"/>
        <v>-2.5382862302178122E-2</v>
      </c>
      <c r="H53" s="2">
        <f t="shared" si="10"/>
        <v>-6.7266571156028521E-2</v>
      </c>
      <c r="I53" s="2">
        <f t="shared" si="11"/>
        <v>0</v>
      </c>
      <c r="J53" s="2">
        <f t="shared" si="12"/>
        <v>7.5191810580129526E-2</v>
      </c>
      <c r="K53" s="2" t="e">
        <f>AE53/SUM(AE37:AE$69)</f>
        <v>#DIV/0!</v>
      </c>
      <c r="L53" t="s">
        <v>30</v>
      </c>
      <c r="M53" t="s">
        <v>64</v>
      </c>
      <c r="N53" s="1">
        <v>2671652.2799436701</v>
      </c>
      <c r="O53" s="1">
        <v>19847904.719145801</v>
      </c>
      <c r="P53" s="1">
        <v>7272958.7003525198</v>
      </c>
      <c r="Q53" s="1">
        <v>3232720.6794574098</v>
      </c>
      <c r="R53" s="1">
        <v>2610091.3343539801</v>
      </c>
      <c r="S53" s="1">
        <v>4436177.0936515201</v>
      </c>
      <c r="T53" s="1">
        <v>2991176.14372874</v>
      </c>
      <c r="U53" s="1">
        <v>2742448.9556728802</v>
      </c>
      <c r="V53" s="1">
        <v>1057859.2936446699</v>
      </c>
      <c r="W53" s="1">
        <v>1979953.2437888</v>
      </c>
      <c r="X53" s="1">
        <v>3798404.58342967</v>
      </c>
      <c r="Y53" s="1">
        <v>1296616.4694254899</v>
      </c>
      <c r="Z53" s="1">
        <v>579719386.454723</v>
      </c>
      <c r="AA53" s="1">
        <v>536446342.349011</v>
      </c>
      <c r="AB53" s="1">
        <v>481249121.185399</v>
      </c>
      <c r="AC53" s="1">
        <v>513392815.43101299</v>
      </c>
      <c r="AD53" s="1">
        <v>500361436.29000002</v>
      </c>
      <c r="AE53" s="1"/>
    </row>
    <row r="54" spans="1:31" x14ac:dyDescent="0.3">
      <c r="A54" t="str">
        <f t="shared" si="3"/>
        <v>NORTHROP GRUMMAN</v>
      </c>
      <c r="B54" t="str">
        <f t="shared" si="4"/>
        <v>No Comp.</v>
      </c>
      <c r="C54" s="1">
        <f t="shared" si="5"/>
        <v>424753928.06017101</v>
      </c>
      <c r="D54" s="1">
        <f t="shared" si="6"/>
        <v>314315002.46428102</v>
      </c>
      <c r="E54" s="1">
        <f t="shared" si="7"/>
        <v>397268650.67189997</v>
      </c>
      <c r="F54" s="1">
        <f t="shared" si="8"/>
        <v>0</v>
      </c>
      <c r="G54" s="2">
        <f t="shared" si="9"/>
        <v>0.26391883160920981</v>
      </c>
      <c r="H54" s="2">
        <f t="shared" si="10"/>
        <v>-6.4708706788880965E-2</v>
      </c>
      <c r="I54" s="2">
        <f t="shared" si="11"/>
        <v>0</v>
      </c>
      <c r="J54" s="2">
        <f t="shared" si="12"/>
        <v>5.9699543098745679E-2</v>
      </c>
      <c r="K54" s="2" t="e">
        <f>AE54/SUM(AE37:AE$69)</f>
        <v>#DIV/0!</v>
      </c>
      <c r="L54" t="s">
        <v>30</v>
      </c>
      <c r="M54" t="s">
        <v>66</v>
      </c>
      <c r="N54" s="1"/>
      <c r="O54" s="1"/>
      <c r="P54" s="1">
        <v>45273721.380421802</v>
      </c>
      <c r="Q54" s="1">
        <v>9234629.5259417705</v>
      </c>
      <c r="R54" s="1">
        <v>11889955.608286399</v>
      </c>
      <c r="S54" s="1">
        <v>8562985.0787589997</v>
      </c>
      <c r="T54" s="1">
        <v>8853877.5360420607</v>
      </c>
      <c r="U54" s="1">
        <v>6791338.4078558804</v>
      </c>
      <c r="V54" s="1">
        <v>1031192.8078558201</v>
      </c>
      <c r="W54" s="1">
        <v>3353798.8506755698</v>
      </c>
      <c r="X54" s="1">
        <v>-899652.92471657298</v>
      </c>
      <c r="Y54" s="1">
        <v>1359137.5779103199</v>
      </c>
      <c r="Z54" s="1">
        <v>383403430.95094198</v>
      </c>
      <c r="AA54" s="1">
        <v>424753928.06017101</v>
      </c>
      <c r="AB54" s="1">
        <v>318236997.971852</v>
      </c>
      <c r="AC54" s="1">
        <v>314315002.46428102</v>
      </c>
      <c r="AD54" s="1">
        <v>397268650.67189997</v>
      </c>
      <c r="AE54" s="1"/>
    </row>
    <row r="55" spans="1:31" x14ac:dyDescent="0.3">
      <c r="A55" t="str">
        <f t="shared" si="3"/>
        <v>NORTHROP GRUMMAN</v>
      </c>
      <c r="B55" t="str">
        <f t="shared" si="4"/>
        <v>Unlabeled</v>
      </c>
      <c r="C55" s="1">
        <f t="shared" si="5"/>
        <v>0</v>
      </c>
      <c r="D55" s="1">
        <f t="shared" si="6"/>
        <v>0</v>
      </c>
      <c r="E55" s="1">
        <f t="shared" si="7"/>
        <v>0</v>
      </c>
      <c r="F55" s="1">
        <f t="shared" si="8"/>
        <v>0</v>
      </c>
      <c r="G55" s="2" t="e">
        <f t="shared" si="9"/>
        <v>#DIV/0!</v>
      </c>
      <c r="H55" s="2" t="e">
        <f t="shared" si="10"/>
        <v>#DIV/0!</v>
      </c>
      <c r="I55" s="2" t="e">
        <f t="shared" si="11"/>
        <v>#DIV/0!</v>
      </c>
      <c r="J55" s="2">
        <f t="shared" si="12"/>
        <v>0</v>
      </c>
      <c r="K55" s="2" t="e">
        <f>AE55/SUM(AE37:AE$69)</f>
        <v>#DIV/0!</v>
      </c>
      <c r="L55" t="s">
        <v>30</v>
      </c>
      <c r="M55" t="s">
        <v>67</v>
      </c>
      <c r="N55" s="1"/>
      <c r="O55" s="1"/>
      <c r="P55" s="1"/>
      <c r="Q55" s="1">
        <v>-34029.326481728996</v>
      </c>
      <c r="R55" s="1"/>
      <c r="S55" s="1"/>
      <c r="T55" s="1"/>
      <c r="U55" s="1"/>
      <c r="V55" s="1"/>
      <c r="W55" s="1"/>
      <c r="X55" s="1"/>
      <c r="Y55" s="1"/>
      <c r="Z55" s="1"/>
      <c r="AA55" s="1"/>
      <c r="AB55" s="1">
        <v>3916.0861594809699</v>
      </c>
      <c r="AC55" s="1"/>
      <c r="AD55" s="1"/>
      <c r="AE55" s="1"/>
    </row>
    <row r="56" spans="1:31" x14ac:dyDescent="0.3">
      <c r="A56" t="str">
        <f t="shared" si="3"/>
        <v>RUSSIA SPACE AGENCY</v>
      </c>
      <c r="B56" t="str">
        <f t="shared" si="4"/>
        <v>No Comp.</v>
      </c>
      <c r="C56" s="1">
        <f t="shared" si="5"/>
        <v>157877867.49397501</v>
      </c>
      <c r="D56" s="1">
        <f t="shared" si="6"/>
        <v>2619052.4772875099</v>
      </c>
      <c r="E56" s="1">
        <f t="shared" si="7"/>
        <v>6014852</v>
      </c>
      <c r="F56" s="1">
        <f t="shared" si="8"/>
        <v>0</v>
      </c>
      <c r="G56" s="2">
        <f t="shared" si="9"/>
        <v>1.296575594479664</v>
      </c>
      <c r="H56" s="2">
        <f t="shared" si="10"/>
        <v>-0.96190186695909397</v>
      </c>
      <c r="I56" s="2">
        <f t="shared" si="11"/>
        <v>0</v>
      </c>
      <c r="J56" s="2">
        <f t="shared" si="12"/>
        <v>9.0388183311031082E-4</v>
      </c>
      <c r="K56" s="2" t="e">
        <f>AE56/SUM(AE37:AE$69)</f>
        <v>#DIV/0!</v>
      </c>
      <c r="L56" t="s">
        <v>31</v>
      </c>
      <c r="M56" t="s">
        <v>66</v>
      </c>
      <c r="N56" s="1">
        <v>141637178.26215899</v>
      </c>
      <c r="O56" s="1">
        <v>277098307.63822001</v>
      </c>
      <c r="P56" s="1">
        <v>531600036.81458801</v>
      </c>
      <c r="Q56" s="1">
        <v>464485088.56079799</v>
      </c>
      <c r="R56" s="1">
        <v>552450019.41364002</v>
      </c>
      <c r="S56" s="1">
        <v>768656839.40025604</v>
      </c>
      <c r="T56" s="1">
        <v>366868123.61607599</v>
      </c>
      <c r="U56" s="1">
        <v>394778719.06763297</v>
      </c>
      <c r="V56" s="1">
        <v>575406808.55172098</v>
      </c>
      <c r="W56" s="1">
        <v>292729219.48913699</v>
      </c>
      <c r="X56" s="1">
        <v>311189687.15396202</v>
      </c>
      <c r="Y56" s="1">
        <v>152210296.100788</v>
      </c>
      <c r="Z56" s="1">
        <v>216362793.531582</v>
      </c>
      <c r="AA56" s="1">
        <v>157877867.49397501</v>
      </c>
      <c r="AB56" s="1">
        <v>3819800.2749513201</v>
      </c>
      <c r="AC56" s="1">
        <v>2619052.4772875099</v>
      </c>
      <c r="AD56" s="1">
        <v>6014852</v>
      </c>
      <c r="AE56" s="1"/>
    </row>
    <row r="57" spans="1:31" x14ac:dyDescent="0.3">
      <c r="A57" t="str">
        <f t="shared" si="3"/>
        <v>Rocket Lab</v>
      </c>
      <c r="B57" t="str">
        <f t="shared" si="4"/>
        <v>1 Offer</v>
      </c>
      <c r="C57" s="1">
        <f t="shared" si="5"/>
        <v>0</v>
      </c>
      <c r="D57" s="1">
        <f t="shared" si="6"/>
        <v>0</v>
      </c>
      <c r="E57" s="1">
        <f t="shared" si="7"/>
        <v>13983500</v>
      </c>
      <c r="F57" s="1">
        <f t="shared" si="8"/>
        <v>0</v>
      </c>
      <c r="G57" s="2" t="e">
        <f t="shared" si="9"/>
        <v>#DIV/0!</v>
      </c>
      <c r="H57" s="2" t="e">
        <f t="shared" si="10"/>
        <v>#DIV/0!</v>
      </c>
      <c r="I57" s="2">
        <f t="shared" si="11"/>
        <v>0</v>
      </c>
      <c r="J57" s="2">
        <f t="shared" si="12"/>
        <v>2.1013703434927459E-3</v>
      </c>
      <c r="K57" s="2" t="e">
        <f>AE57/SUM(AE37:AE$69)</f>
        <v>#DIV/0!</v>
      </c>
      <c r="L57" t="s">
        <v>33</v>
      </c>
      <c r="M57" t="s">
        <v>63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>
        <v>13983500</v>
      </c>
      <c r="AE57" s="1"/>
    </row>
    <row r="58" spans="1:31" x14ac:dyDescent="0.3">
      <c r="A58" t="str">
        <f t="shared" si="3"/>
        <v>Rocket Lab</v>
      </c>
      <c r="B58" t="str">
        <f t="shared" si="4"/>
        <v>2 Offers</v>
      </c>
      <c r="C58" s="1">
        <f t="shared" si="5"/>
        <v>318454.90115691099</v>
      </c>
      <c r="D58" s="1">
        <f t="shared" si="6"/>
        <v>0</v>
      </c>
      <c r="E58" s="1">
        <f t="shared" si="7"/>
        <v>0</v>
      </c>
      <c r="F58" s="1">
        <f t="shared" si="8"/>
        <v>0</v>
      </c>
      <c r="G58" s="2" t="e">
        <f t="shared" si="9"/>
        <v>#DIV/0!</v>
      </c>
      <c r="H58" s="2">
        <f t="shared" si="10"/>
        <v>-1</v>
      </c>
      <c r="I58" s="2" t="e">
        <f t="shared" si="11"/>
        <v>#DIV/0!</v>
      </c>
      <c r="J58" s="2">
        <f t="shared" si="12"/>
        <v>0</v>
      </c>
      <c r="K58" s="2" t="e">
        <f>AE58/SUM(AE37:AE$69)</f>
        <v>#DIV/0!</v>
      </c>
      <c r="L58" t="s">
        <v>33</v>
      </c>
      <c r="M58" t="s">
        <v>65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>
        <v>7799094.3327917</v>
      </c>
      <c r="Z58" s="1">
        <v>0</v>
      </c>
      <c r="AA58" s="1">
        <v>318454.90115691099</v>
      </c>
      <c r="AB58" s="1"/>
      <c r="AC58" s="1"/>
      <c r="AD58" s="1"/>
      <c r="AE58" s="1"/>
    </row>
    <row r="59" spans="1:31" x14ac:dyDescent="0.3">
      <c r="A59" t="str">
        <f t="shared" si="3"/>
        <v>Rocket Lab</v>
      </c>
      <c r="B59" t="str">
        <f t="shared" si="4"/>
        <v>3+ Offers</v>
      </c>
      <c r="C59" s="1">
        <f t="shared" si="5"/>
        <v>11046125.525052</v>
      </c>
      <c r="D59" s="1">
        <f t="shared" si="6"/>
        <v>0</v>
      </c>
      <c r="E59" s="1">
        <f t="shared" si="7"/>
        <v>115500</v>
      </c>
      <c r="F59" s="1">
        <f t="shared" si="8"/>
        <v>0</v>
      </c>
      <c r="G59" s="2" t="e">
        <f t="shared" si="9"/>
        <v>#DIV/0!</v>
      </c>
      <c r="H59" s="2">
        <f t="shared" si="10"/>
        <v>-0.98954384505788451</v>
      </c>
      <c r="I59" s="2">
        <f t="shared" si="11"/>
        <v>0</v>
      </c>
      <c r="J59" s="2">
        <f t="shared" si="12"/>
        <v>1.7356761517031658E-5</v>
      </c>
      <c r="K59" s="2" t="e">
        <f>AE59/SUM(AE37:AE$69)</f>
        <v>#DIV/0!</v>
      </c>
      <c r="L59" t="s">
        <v>33</v>
      </c>
      <c r="M59" t="s">
        <v>64</v>
      </c>
      <c r="N59" s="1"/>
      <c r="O59" s="1"/>
      <c r="P59" s="1"/>
      <c r="Q59" s="1"/>
      <c r="R59" s="1"/>
      <c r="S59" s="1"/>
      <c r="T59" s="1"/>
      <c r="U59" s="1"/>
      <c r="V59" s="1">
        <v>3784970.78714502</v>
      </c>
      <c r="W59" s="1">
        <v>4872124.7732857596</v>
      </c>
      <c r="X59" s="1">
        <v>0</v>
      </c>
      <c r="Y59" s="1">
        <v>0</v>
      </c>
      <c r="Z59" s="1">
        <v>0</v>
      </c>
      <c r="AA59" s="1">
        <v>11046125.525052</v>
      </c>
      <c r="AB59" s="1">
        <v>510221.271309976</v>
      </c>
      <c r="AC59" s="1">
        <v>0</v>
      </c>
      <c r="AD59" s="1">
        <v>115500</v>
      </c>
      <c r="AE59" s="1"/>
    </row>
    <row r="60" spans="1:31" x14ac:dyDescent="0.3">
      <c r="A60" t="str">
        <f t="shared" si="3"/>
        <v>SPACEX</v>
      </c>
      <c r="B60" t="str">
        <f t="shared" si="4"/>
        <v>1 Offer</v>
      </c>
      <c r="C60" s="1">
        <f t="shared" si="5"/>
        <v>0</v>
      </c>
      <c r="D60" s="1">
        <f t="shared" si="6"/>
        <v>0</v>
      </c>
      <c r="E60" s="1">
        <f t="shared" si="7"/>
        <v>7706550</v>
      </c>
      <c r="F60" s="1">
        <f t="shared" si="8"/>
        <v>0</v>
      </c>
      <c r="G60" s="2" t="e">
        <f t="shared" si="9"/>
        <v>#DIV/0!</v>
      </c>
      <c r="H60" s="2" t="e">
        <f t="shared" si="10"/>
        <v>#DIV/0!</v>
      </c>
      <c r="I60" s="2">
        <f t="shared" si="11"/>
        <v>0</v>
      </c>
      <c r="J60" s="2">
        <f t="shared" si="12"/>
        <v>1.158101735663033E-3</v>
      </c>
      <c r="K60" s="2" t="e">
        <f>AE60/SUM(AE37:AE$69)</f>
        <v>#DIV/0!</v>
      </c>
      <c r="L60" t="s">
        <v>34</v>
      </c>
      <c r="M60" t="s">
        <v>63</v>
      </c>
      <c r="N60" s="1"/>
      <c r="O60" s="1">
        <v>27740.029530870401</v>
      </c>
      <c r="P60" s="1">
        <v>806227.17910721805</v>
      </c>
      <c r="Q60" s="1">
        <v>1027175.21985099</v>
      </c>
      <c r="R60" s="1">
        <v>0</v>
      </c>
      <c r="S60" s="1"/>
      <c r="T60" s="1">
        <v>197660009.881787</v>
      </c>
      <c r="U60" s="1">
        <v>8955508.2851757202</v>
      </c>
      <c r="V60" s="1">
        <v>0</v>
      </c>
      <c r="W60" s="1">
        <v>102979029.10139599</v>
      </c>
      <c r="X60" s="1">
        <v>836336.97046066006</v>
      </c>
      <c r="Y60" s="1">
        <v>7229629.7460940201</v>
      </c>
      <c r="Z60" s="1">
        <v>-2526758.7177804201</v>
      </c>
      <c r="AA60" s="1"/>
      <c r="AB60" s="1"/>
      <c r="AC60" s="1"/>
      <c r="AD60" s="1">
        <v>7706550</v>
      </c>
      <c r="AE60" s="1"/>
    </row>
    <row r="61" spans="1:31" x14ac:dyDescent="0.3">
      <c r="A61" t="str">
        <f t="shared" si="3"/>
        <v>SPACEX</v>
      </c>
      <c r="B61" t="str">
        <f t="shared" si="4"/>
        <v>2 Offers</v>
      </c>
      <c r="C61" s="1">
        <f t="shared" si="5"/>
        <v>-12371268.6145408</v>
      </c>
      <c r="D61" s="1">
        <f t="shared" si="6"/>
        <v>184368296.293742</v>
      </c>
      <c r="E61" s="1">
        <f t="shared" si="7"/>
        <v>63766726.737599999</v>
      </c>
      <c r="F61" s="1">
        <f t="shared" si="8"/>
        <v>0</v>
      </c>
      <c r="G61" s="2">
        <f t="shared" si="9"/>
        <v>-0.65413399147538565</v>
      </c>
      <c r="H61" s="2">
        <f t="shared" si="10"/>
        <v>-6.154420999528746</v>
      </c>
      <c r="I61" s="2">
        <f t="shared" si="11"/>
        <v>0</v>
      </c>
      <c r="J61" s="2">
        <f t="shared" si="12"/>
        <v>9.5825443178030236E-3</v>
      </c>
      <c r="K61" s="2" t="e">
        <f>AE61/SUM(AE37:AE$69)</f>
        <v>#DIV/0!</v>
      </c>
      <c r="L61" t="s">
        <v>34</v>
      </c>
      <c r="M61" t="s">
        <v>65</v>
      </c>
      <c r="N61" s="1"/>
      <c r="O61" s="1"/>
      <c r="P61" s="1"/>
      <c r="Q61" s="1"/>
      <c r="R61" s="1"/>
      <c r="S61" s="1"/>
      <c r="T61" s="1">
        <v>110698333.094696</v>
      </c>
      <c r="U61" s="1">
        <v>3985651.2378559802</v>
      </c>
      <c r="V61" s="1">
        <v>-21491.1266909101</v>
      </c>
      <c r="W61" s="1"/>
      <c r="X61" s="1">
        <v>117798145.72422899</v>
      </c>
      <c r="Y61" s="1">
        <v>271006750.67400998</v>
      </c>
      <c r="Z61" s="1">
        <v>437783050.56888503</v>
      </c>
      <c r="AA61" s="1">
        <v>-12371268.6145408</v>
      </c>
      <c r="AB61" s="1">
        <v>162593070.498072</v>
      </c>
      <c r="AC61" s="1">
        <v>184368296.293742</v>
      </c>
      <c r="AD61" s="1">
        <v>63766726.737599999</v>
      </c>
      <c r="AE61" s="1"/>
    </row>
    <row r="62" spans="1:31" x14ac:dyDescent="0.3">
      <c r="A62" t="str">
        <f t="shared" si="3"/>
        <v>SPACEX</v>
      </c>
      <c r="B62" t="str">
        <f t="shared" si="4"/>
        <v>3+ Offers</v>
      </c>
      <c r="C62" s="1">
        <f t="shared" si="5"/>
        <v>1263153199.6254101</v>
      </c>
      <c r="D62" s="1">
        <f t="shared" si="6"/>
        <v>2676823808.8087702</v>
      </c>
      <c r="E62" s="1">
        <f t="shared" si="7"/>
        <v>3006190726.3516998</v>
      </c>
      <c r="F62" s="1">
        <f t="shared" si="8"/>
        <v>0</v>
      </c>
      <c r="G62" s="2">
        <f t="shared" si="9"/>
        <v>0.12304392857649571</v>
      </c>
      <c r="H62" s="2">
        <f t="shared" si="10"/>
        <v>1.3799098377324226</v>
      </c>
      <c r="I62" s="2">
        <f t="shared" si="11"/>
        <v>0</v>
      </c>
      <c r="J62" s="2">
        <f t="shared" si="12"/>
        <v>0.45175528581816993</v>
      </c>
      <c r="K62" s="2" t="e">
        <f>AE62/SUM(AE37:AE$69)</f>
        <v>#DIV/0!</v>
      </c>
      <c r="L62" t="s">
        <v>34</v>
      </c>
      <c r="M62" t="s">
        <v>64</v>
      </c>
      <c r="N62" s="1"/>
      <c r="O62" s="1"/>
      <c r="P62" s="1">
        <v>34420142.821350701</v>
      </c>
      <c r="Q62" s="1">
        <v>155973781.362212</v>
      </c>
      <c r="R62" s="1">
        <v>259648517.96945301</v>
      </c>
      <c r="S62" s="1">
        <v>335878641.54459399</v>
      </c>
      <c r="T62" s="1">
        <v>456580834.56796497</v>
      </c>
      <c r="U62" s="1">
        <v>447073174.09413898</v>
      </c>
      <c r="V62" s="1">
        <v>647713920.38658202</v>
      </c>
      <c r="W62" s="1">
        <v>708632679.49302995</v>
      </c>
      <c r="X62" s="1">
        <v>632050022.19373</v>
      </c>
      <c r="Y62" s="1">
        <v>660166114.29374695</v>
      </c>
      <c r="Z62" s="1">
        <v>995636142.67837501</v>
      </c>
      <c r="AA62" s="1">
        <v>1263153199.6254101</v>
      </c>
      <c r="AB62" s="1">
        <v>2231512788.2722802</v>
      </c>
      <c r="AC62" s="1">
        <v>2676823808.8087702</v>
      </c>
      <c r="AD62" s="1">
        <v>3006190726.3516998</v>
      </c>
      <c r="AE62" s="1"/>
    </row>
    <row r="63" spans="1:31" x14ac:dyDescent="0.3">
      <c r="A63" t="str">
        <f t="shared" si="3"/>
        <v>SPACEX</v>
      </c>
      <c r="B63" t="str">
        <f t="shared" si="4"/>
        <v>No Comp.</v>
      </c>
      <c r="C63" s="1">
        <f t="shared" si="5"/>
        <v>2055379.7180691599</v>
      </c>
      <c r="D63" s="1">
        <f t="shared" si="6"/>
        <v>0</v>
      </c>
      <c r="E63" s="1">
        <f t="shared" si="7"/>
        <v>0</v>
      </c>
      <c r="F63" s="1">
        <f t="shared" si="8"/>
        <v>0</v>
      </c>
      <c r="G63" s="2" t="e">
        <f t="shared" si="9"/>
        <v>#DIV/0!</v>
      </c>
      <c r="H63" s="2">
        <f t="shared" si="10"/>
        <v>-1</v>
      </c>
      <c r="I63" s="2" t="e">
        <f t="shared" si="11"/>
        <v>#DIV/0!</v>
      </c>
      <c r="J63" s="2">
        <f t="shared" si="12"/>
        <v>0</v>
      </c>
      <c r="K63" s="2" t="e">
        <f>AE63/SUM(AE37:AE$69)</f>
        <v>#DIV/0!</v>
      </c>
      <c r="L63" t="s">
        <v>34</v>
      </c>
      <c r="M63" t="s">
        <v>66</v>
      </c>
      <c r="N63" s="1"/>
      <c r="O63" s="1"/>
      <c r="P63" s="1">
        <v>0</v>
      </c>
      <c r="Q63" s="1">
        <v>0</v>
      </c>
      <c r="R63" s="1"/>
      <c r="S63" s="1"/>
      <c r="T63" s="1"/>
      <c r="U63" s="1">
        <v>5376154.4510143502</v>
      </c>
      <c r="V63" s="1">
        <v>1202587.19432197</v>
      </c>
      <c r="W63" s="1">
        <v>896884.313074262</v>
      </c>
      <c r="X63" s="1">
        <v>10702841.560231</v>
      </c>
      <c r="Y63" s="1">
        <v>0</v>
      </c>
      <c r="Z63" s="1">
        <v>2596309.6568158302</v>
      </c>
      <c r="AA63" s="1">
        <v>2055379.7180691599</v>
      </c>
      <c r="AB63" s="1"/>
      <c r="AC63" s="1"/>
      <c r="AD63" s="1"/>
      <c r="AE63" s="1"/>
    </row>
    <row r="64" spans="1:31" x14ac:dyDescent="0.3">
      <c r="A64" t="str">
        <f t="shared" si="3"/>
        <v>UNITED LAUNCH ALLIANCE</v>
      </c>
      <c r="B64" t="str">
        <f t="shared" si="4"/>
        <v>1 Offer</v>
      </c>
      <c r="C64" s="1">
        <f t="shared" si="5"/>
        <v>0</v>
      </c>
      <c r="D64" s="1">
        <f t="shared" si="6"/>
        <v>0</v>
      </c>
      <c r="E64" s="1">
        <f t="shared" si="7"/>
        <v>5000</v>
      </c>
      <c r="F64" s="1">
        <f t="shared" si="8"/>
        <v>0</v>
      </c>
      <c r="G64" s="2" t="e">
        <f t="shared" si="9"/>
        <v>#DIV/0!</v>
      </c>
      <c r="H64" s="2" t="e">
        <f t="shared" si="10"/>
        <v>#DIV/0!</v>
      </c>
      <c r="I64" s="2">
        <f t="shared" si="11"/>
        <v>0</v>
      </c>
      <c r="J64" s="2">
        <f t="shared" si="12"/>
        <v>7.5137495744725787E-7</v>
      </c>
      <c r="K64" s="2" t="e">
        <f>AE64/SUM(AE37:AE$69)</f>
        <v>#DIV/0!</v>
      </c>
      <c r="L64" t="s">
        <v>35</v>
      </c>
      <c r="M64" t="s">
        <v>63</v>
      </c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>
        <v>5000</v>
      </c>
      <c r="AE64" s="1"/>
    </row>
    <row r="65" spans="1:31" x14ac:dyDescent="0.3">
      <c r="A65" t="str">
        <f t="shared" si="3"/>
        <v>UNITED LAUNCH ALLIANCE</v>
      </c>
      <c r="B65" t="str">
        <f t="shared" si="4"/>
        <v>2 Offers</v>
      </c>
      <c r="C65" s="1">
        <f t="shared" si="5"/>
        <v>163731283.81719199</v>
      </c>
      <c r="D65" s="1">
        <f t="shared" si="6"/>
        <v>11310171.9139637</v>
      </c>
      <c r="E65" s="1">
        <f t="shared" si="7"/>
        <v>4323247.8202999998</v>
      </c>
      <c r="F65" s="1">
        <f t="shared" si="8"/>
        <v>0</v>
      </c>
      <c r="G65" s="2">
        <f t="shared" si="9"/>
        <v>-0.61775578185841229</v>
      </c>
      <c r="H65" s="2">
        <f t="shared" si="10"/>
        <v>-0.9735954686269549</v>
      </c>
      <c r="I65" s="2">
        <f t="shared" si="11"/>
        <v>0</v>
      </c>
      <c r="J65" s="2">
        <f t="shared" si="12"/>
        <v>6.4967602940237254E-4</v>
      </c>
      <c r="K65" s="2" t="e">
        <f>AE65/SUM(AE37:AE$69)</f>
        <v>#DIV/0!</v>
      </c>
      <c r="L65" t="s">
        <v>35</v>
      </c>
      <c r="M65" t="s">
        <v>65</v>
      </c>
      <c r="N65" s="1"/>
      <c r="O65" s="1">
        <v>148402540.606112</v>
      </c>
      <c r="P65" s="1">
        <v>378688668.85397297</v>
      </c>
      <c r="Q65" s="1">
        <v>399561240.37785202</v>
      </c>
      <c r="R65" s="1">
        <v>446060158.58867902</v>
      </c>
      <c r="S65" s="1">
        <v>151099346.968357</v>
      </c>
      <c r="T65" s="1">
        <v>131377838.09869701</v>
      </c>
      <c r="U65" s="1">
        <v>50927598.944223396</v>
      </c>
      <c r="V65" s="1">
        <v>36310867.626088299</v>
      </c>
      <c r="W65" s="1">
        <v>91370043.000640899</v>
      </c>
      <c r="X65" s="1">
        <v>385175277.45049202</v>
      </c>
      <c r="Y65" s="1">
        <v>612871724.52585602</v>
      </c>
      <c r="Z65" s="1">
        <v>367289514.25394601</v>
      </c>
      <c r="AA65" s="1">
        <v>163731283.81719199</v>
      </c>
      <c r="AB65" s="1">
        <v>6196316.2993163001</v>
      </c>
      <c r="AC65" s="1">
        <v>11310171.9139637</v>
      </c>
      <c r="AD65" s="1">
        <v>4323247.8202999998</v>
      </c>
      <c r="AE65" s="1"/>
    </row>
    <row r="66" spans="1:31" x14ac:dyDescent="0.3">
      <c r="A66" t="str">
        <f t="shared" si="3"/>
        <v>UNITED LAUNCH ALLIANCE</v>
      </c>
      <c r="B66" t="str">
        <f t="shared" si="4"/>
        <v>3+ Offers</v>
      </c>
      <c r="C66" s="1">
        <f t="shared" si="5"/>
        <v>701576327.51339102</v>
      </c>
      <c r="D66" s="1">
        <f t="shared" si="6"/>
        <v>839934336.55694306</v>
      </c>
      <c r="E66" s="1">
        <f t="shared" si="7"/>
        <v>857017510.5</v>
      </c>
      <c r="F66" s="1">
        <f t="shared" si="8"/>
        <v>0</v>
      </c>
      <c r="G66" s="2">
        <f t="shared" si="9"/>
        <v>2.0338701728856767E-2</v>
      </c>
      <c r="H66" s="2">
        <f t="shared" si="10"/>
        <v>0.22155990287976479</v>
      </c>
      <c r="I66" s="2">
        <f t="shared" si="11"/>
        <v>0</v>
      </c>
      <c r="J66" s="2">
        <f t="shared" si="12"/>
        <v>0.12878829909669848</v>
      </c>
      <c r="K66" s="2" t="e">
        <f>AE66/SUM(AE37:AE$69)</f>
        <v>#DIV/0!</v>
      </c>
      <c r="L66" t="s">
        <v>35</v>
      </c>
      <c r="M66" t="s">
        <v>64</v>
      </c>
      <c r="N66" s="1"/>
      <c r="O66" s="1"/>
      <c r="P66" s="1">
        <v>0</v>
      </c>
      <c r="Q66" s="1">
        <v>0</v>
      </c>
      <c r="R66" s="1">
        <v>14585941.215171199</v>
      </c>
      <c r="S66" s="1">
        <v>261615076.82088301</v>
      </c>
      <c r="T66" s="1">
        <v>249059544.49090999</v>
      </c>
      <c r="U66" s="1">
        <v>410012225.39393699</v>
      </c>
      <c r="V66" s="1">
        <v>434955357.10163403</v>
      </c>
      <c r="W66" s="1">
        <v>379825888.309187</v>
      </c>
      <c r="X66" s="1">
        <v>203955166.38918</v>
      </c>
      <c r="Y66" s="1">
        <v>354340173.173455</v>
      </c>
      <c r="Z66" s="1">
        <v>249384724.579014</v>
      </c>
      <c r="AA66" s="1">
        <v>701576327.51339102</v>
      </c>
      <c r="AB66" s="1">
        <v>539284163.48362696</v>
      </c>
      <c r="AC66" s="1">
        <v>839934336.55694306</v>
      </c>
      <c r="AD66" s="1">
        <v>857017510.5</v>
      </c>
      <c r="AE66" s="1"/>
    </row>
    <row r="67" spans="1:31" x14ac:dyDescent="0.3">
      <c r="A67" t="str">
        <f t="shared" si="3"/>
        <v>UNITED LAUNCH ALLIANCE</v>
      </c>
      <c r="B67" t="str">
        <f t="shared" si="4"/>
        <v>No Comp.</v>
      </c>
      <c r="C67" s="1">
        <f t="shared" si="5"/>
        <v>632844500.33597398</v>
      </c>
      <c r="D67" s="1">
        <f t="shared" si="6"/>
        <v>322813832.90338099</v>
      </c>
      <c r="E67" s="1">
        <f t="shared" si="7"/>
        <v>196322163.71869999</v>
      </c>
      <c r="F67" s="1">
        <f t="shared" si="8"/>
        <v>0</v>
      </c>
      <c r="G67" s="2">
        <f t="shared" si="9"/>
        <v>-0.39184091972459023</v>
      </c>
      <c r="H67" s="2">
        <f t="shared" si="10"/>
        <v>-0.68977819414647112</v>
      </c>
      <c r="I67" s="2">
        <f t="shared" si="11"/>
        <v>0</v>
      </c>
      <c r="J67" s="2">
        <f t="shared" si="12"/>
        <v>2.9502311482018359E-2</v>
      </c>
      <c r="K67" s="2" t="e">
        <f>AE67/SUM(AE37:AE$69)</f>
        <v>#DIV/0!</v>
      </c>
      <c r="L67" t="s">
        <v>35</v>
      </c>
      <c r="M67" t="s">
        <v>66</v>
      </c>
      <c r="N67" s="1"/>
      <c r="O67" s="1"/>
      <c r="P67" s="1">
        <v>1648148578.5486701</v>
      </c>
      <c r="Q67" s="1">
        <v>1499834786.50758</v>
      </c>
      <c r="R67" s="1">
        <v>2042539005.2146101</v>
      </c>
      <c r="S67" s="1">
        <v>3182112756.2745099</v>
      </c>
      <c r="T67" s="1">
        <v>1612127243.66974</v>
      </c>
      <c r="U67" s="1">
        <v>3184740591.3527899</v>
      </c>
      <c r="V67" s="1">
        <v>2149993113.3926702</v>
      </c>
      <c r="W67" s="1">
        <v>1841101767.8907499</v>
      </c>
      <c r="X67" s="1">
        <v>2156534450.6192098</v>
      </c>
      <c r="Y67" s="1">
        <v>1108256450.60536</v>
      </c>
      <c r="Z67" s="1">
        <v>1302771897.6259201</v>
      </c>
      <c r="AA67" s="1">
        <v>632844500.33597398</v>
      </c>
      <c r="AB67" s="1">
        <v>262892531.782911</v>
      </c>
      <c r="AC67" s="1">
        <v>322813832.90338099</v>
      </c>
      <c r="AD67" s="1">
        <v>196322163.71869999</v>
      </c>
      <c r="AE67" s="1"/>
    </row>
    <row r="68" spans="1:31" x14ac:dyDescent="0.3">
      <c r="A68" t="str">
        <f t="shared" si="3"/>
        <v>UNITED LAUNCH ALLIANCE</v>
      </c>
      <c r="B68" t="str">
        <f t="shared" si="4"/>
        <v>Unlabeled</v>
      </c>
      <c r="C68" s="1">
        <f t="shared" si="5"/>
        <v>0</v>
      </c>
      <c r="D68" s="1">
        <f t="shared" si="6"/>
        <v>0</v>
      </c>
      <c r="E68" s="1">
        <f t="shared" si="7"/>
        <v>0</v>
      </c>
      <c r="F68" s="1">
        <f t="shared" si="8"/>
        <v>0</v>
      </c>
      <c r="G68" s="2" t="e">
        <f t="shared" si="9"/>
        <v>#DIV/0!</v>
      </c>
      <c r="H68" s="2" t="e">
        <f t="shared" si="10"/>
        <v>#DIV/0!</v>
      </c>
      <c r="I68" s="2" t="e">
        <f t="shared" si="11"/>
        <v>#DIV/0!</v>
      </c>
      <c r="J68" s="2">
        <f t="shared" si="12"/>
        <v>0</v>
      </c>
      <c r="K68" s="2" t="e">
        <f>AE68/SUM(AE37:AE$69)</f>
        <v>#DIV/0!</v>
      </c>
      <c r="L68" t="s">
        <v>35</v>
      </c>
      <c r="M68" t="s">
        <v>67</v>
      </c>
      <c r="N68" s="1"/>
      <c r="O68" s="1"/>
      <c r="P68" s="1">
        <v>93838870.634337097</v>
      </c>
      <c r="Q68" s="1"/>
      <c r="R68" s="1">
        <v>232819.03512930899</v>
      </c>
      <c r="S68" s="1">
        <v>45871.269074910299</v>
      </c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 x14ac:dyDescent="0.3">
      <c r="A69" t="str">
        <f t="shared" si="3"/>
        <v>Virgin Orbit</v>
      </c>
      <c r="B69" t="str">
        <f t="shared" si="4"/>
        <v>3+ Offers</v>
      </c>
      <c r="C69" s="1">
        <f t="shared" si="5"/>
        <v>40566544.983080901</v>
      </c>
      <c r="D69" s="1">
        <f t="shared" si="6"/>
        <v>0</v>
      </c>
      <c r="E69" s="1">
        <f t="shared" si="7"/>
        <v>-210426</v>
      </c>
      <c r="F69" s="1">
        <f t="shared" si="8"/>
        <v>0</v>
      </c>
      <c r="G69" s="2" t="e">
        <f t="shared" si="9"/>
        <v>#DIV/0!</v>
      </c>
      <c r="H69" s="2">
        <f t="shared" si="10"/>
        <v>-1.0051871807196733</v>
      </c>
      <c r="I69" s="2">
        <f t="shared" si="11"/>
        <v>0</v>
      </c>
      <c r="J69" s="2">
        <f t="shared" si="12"/>
        <v>-3.1621765359159337E-5</v>
      </c>
      <c r="K69" s="2" t="e">
        <f>AE69/SUM(AE37:AE$69)</f>
        <v>#DIV/0!</v>
      </c>
      <c r="L69" t="s">
        <v>37</v>
      </c>
      <c r="M69" t="s">
        <v>64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>
        <v>40566544.983080901</v>
      </c>
      <c r="AB69" s="1">
        <v>2517250.1133785299</v>
      </c>
      <c r="AC69" s="1">
        <v>0</v>
      </c>
      <c r="AD69" s="1">
        <v>-210426</v>
      </c>
      <c r="AE69" s="1"/>
    </row>
    <row r="70" spans="1:31" x14ac:dyDescent="0.3">
      <c r="A70" t="str">
        <f t="shared" si="3"/>
        <v>Grand Total</v>
      </c>
      <c r="B70" t="str">
        <f t="shared" si="4"/>
        <v/>
      </c>
      <c r="C70" s="1">
        <f t="shared" si="5"/>
        <v>5525141087.9882746</v>
      </c>
      <c r="D70" s="1">
        <f t="shared" si="6"/>
        <v>6256191896.2924328</v>
      </c>
      <c r="E70" s="1">
        <f t="shared" si="7"/>
        <v>6654467187.7102995</v>
      </c>
      <c r="F70" s="1">
        <f t="shared" si="8"/>
        <v>0</v>
      </c>
      <c r="G70" s="2">
        <f t="shared" si="9"/>
        <v>6.3660977479590208E-2</v>
      </c>
      <c r="H70" s="2">
        <f t="shared" si="10"/>
        <v>0.20439769441855415</v>
      </c>
      <c r="I70" s="2">
        <f t="shared" si="11"/>
        <v>0</v>
      </c>
      <c r="J70" s="2">
        <f>SUM(J$37:J$69)</f>
        <v>1.0000000000000002</v>
      </c>
      <c r="K70" s="2" t="e">
        <f>SUM(K$37:K$69)</f>
        <v>#DIV/0!</v>
      </c>
      <c r="L70" t="s">
        <v>38</v>
      </c>
      <c r="M70" t="s">
        <v>39</v>
      </c>
      <c r="N70" s="1">
        <f t="shared" ref="N70:AD70" si="13">SUM(N38:N69)</f>
        <v>665458566.97000813</v>
      </c>
      <c r="O70" s="1">
        <f t="shared" si="13"/>
        <v>2038508116.6368024</v>
      </c>
      <c r="P70" s="1">
        <f t="shared" si="13"/>
        <v>3265830991.8128452</v>
      </c>
      <c r="Q70" s="1">
        <f t="shared" si="13"/>
        <v>3215728659.7175016</v>
      </c>
      <c r="R70" s="1">
        <f t="shared" si="13"/>
        <v>4042178534.2321472</v>
      </c>
      <c r="S70" s="1">
        <f t="shared" si="13"/>
        <v>5815311667.5368452</v>
      </c>
      <c r="T70" s="1">
        <f t="shared" si="13"/>
        <v>4376657956.3935528</v>
      </c>
      <c r="U70" s="1">
        <f t="shared" si="13"/>
        <v>5829907794.0743046</v>
      </c>
      <c r="V70" s="1">
        <f t="shared" si="13"/>
        <v>5176802013.6205978</v>
      </c>
      <c r="W70" s="1">
        <f t="shared" si="13"/>
        <v>4950560251.6704788</v>
      </c>
      <c r="X70" s="1">
        <f t="shared" si="13"/>
        <v>5377454142.1970978</v>
      </c>
      <c r="Y70" s="1">
        <f t="shared" si="13"/>
        <v>4867056334.5845261</v>
      </c>
      <c r="Z70" s="1">
        <f t="shared" si="13"/>
        <v>5914734696.959197</v>
      </c>
      <c r="AA70" s="1">
        <f t="shared" si="13"/>
        <v>5525141087.9882746</v>
      </c>
      <c r="AB70" s="1">
        <f t="shared" si="13"/>
        <v>5763016176.6479301</v>
      </c>
      <c r="AC70" s="1">
        <f t="shared" si="13"/>
        <v>6256191896.2924328</v>
      </c>
      <c r="AD70" s="1">
        <f t="shared" si="13"/>
        <v>6654467187.7102995</v>
      </c>
      <c r="AE70" s="1"/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54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F23" sqref="F23"/>
    </sheetView>
  </sheetViews>
  <sheetFormatPr defaultColWidth="11.5546875" defaultRowHeight="14.4" x14ac:dyDescent="0.3"/>
  <sheetData>
    <row r="1" spans="1:32" x14ac:dyDescent="0.3">
      <c r="A1" t="str">
        <f t="shared" ref="A1:A26" si="0">M1</f>
        <v>ParentID</v>
      </c>
      <c r="B1" t="str">
        <f t="shared" ref="B1:B26" si="1">N1</f>
        <v>PricingUCA</v>
      </c>
      <c r="M1" t="s">
        <v>0</v>
      </c>
      <c r="N1" t="s">
        <v>68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12</v>
      </c>
      <c r="Z1" t="s">
        <v>13</v>
      </c>
      <c r="AA1" t="s">
        <v>14</v>
      </c>
      <c r="AB1" t="s">
        <v>15</v>
      </c>
      <c r="AC1" t="s">
        <v>16</v>
      </c>
      <c r="AD1" t="s">
        <v>17</v>
      </c>
      <c r="AE1" t="s">
        <v>18</v>
      </c>
    </row>
    <row r="2" spans="1:32" x14ac:dyDescent="0.3">
      <c r="A2" t="str">
        <f t="shared" si="0"/>
        <v>ABL Space</v>
      </c>
      <c r="B2" t="str">
        <f t="shared" si="1"/>
        <v>FFP</v>
      </c>
      <c r="M2" t="s">
        <v>19</v>
      </c>
      <c r="N2" t="s">
        <v>69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>
        <v>50000</v>
      </c>
      <c r="AD2" s="1">
        <v>0</v>
      </c>
      <c r="AE2" s="1">
        <v>1005000</v>
      </c>
      <c r="AF2" s="1"/>
    </row>
    <row r="3" spans="1:32" x14ac:dyDescent="0.3">
      <c r="A3" t="str">
        <f t="shared" si="0"/>
        <v>BLUE ORIGIN</v>
      </c>
      <c r="B3" t="str">
        <f t="shared" si="1"/>
        <v>FFP</v>
      </c>
      <c r="M3" t="s">
        <v>21</v>
      </c>
      <c r="N3" t="s">
        <v>69</v>
      </c>
      <c r="O3" s="1"/>
      <c r="P3" s="1"/>
      <c r="Q3" s="1"/>
      <c r="R3" s="1"/>
      <c r="S3" s="1"/>
      <c r="T3" s="1"/>
      <c r="U3" s="1"/>
      <c r="V3" s="1"/>
      <c r="W3" s="1"/>
      <c r="X3" s="1">
        <v>781920</v>
      </c>
      <c r="Y3" s="1">
        <v>664628.46100000001</v>
      </c>
      <c r="Z3" s="1">
        <v>352325.96490000002</v>
      </c>
      <c r="AA3" s="1">
        <v>2562119.9752000002</v>
      </c>
      <c r="AB3" s="1">
        <v>230940081.14840001</v>
      </c>
      <c r="AC3" s="1">
        <v>278931819.59960002</v>
      </c>
      <c r="AD3" s="1">
        <v>15123573</v>
      </c>
      <c r="AE3" s="1">
        <v>440844388</v>
      </c>
      <c r="AF3" s="1"/>
    </row>
    <row r="4" spans="1:32" x14ac:dyDescent="0.3">
      <c r="A4" t="str">
        <f t="shared" si="0"/>
        <v>BLUE ORIGIN</v>
      </c>
      <c r="B4">
        <f t="shared" si="1"/>
        <v>0</v>
      </c>
      <c r="M4" t="s">
        <v>21</v>
      </c>
      <c r="O4" s="1"/>
      <c r="P4" s="1"/>
      <c r="Q4" s="1"/>
      <c r="R4" s="1"/>
      <c r="S4" s="1"/>
      <c r="T4" s="1"/>
      <c r="U4" s="1"/>
      <c r="V4" s="1"/>
      <c r="W4" s="1"/>
      <c r="X4" s="1">
        <v>0</v>
      </c>
      <c r="Y4" s="1"/>
      <c r="Z4" s="1">
        <v>0</v>
      </c>
      <c r="AA4" s="1"/>
      <c r="AB4" s="1">
        <v>0</v>
      </c>
      <c r="AC4" s="1"/>
      <c r="AD4" s="1"/>
      <c r="AE4" s="1"/>
      <c r="AF4" s="1"/>
    </row>
    <row r="5" spans="1:32" x14ac:dyDescent="0.3">
      <c r="A5" t="str">
        <f t="shared" si="0"/>
        <v>BOEING</v>
      </c>
      <c r="B5" t="str">
        <f t="shared" si="1"/>
        <v>Combination/Other</v>
      </c>
      <c r="M5" t="s">
        <v>26</v>
      </c>
      <c r="N5" t="s">
        <v>70</v>
      </c>
      <c r="O5" s="1"/>
      <c r="P5" s="1">
        <v>291550.45309999998</v>
      </c>
      <c r="Q5" s="1">
        <v>100000</v>
      </c>
      <c r="R5" s="1">
        <v>15000</v>
      </c>
      <c r="S5" s="1">
        <v>0</v>
      </c>
      <c r="T5" s="1">
        <v>28000</v>
      </c>
      <c r="U5" s="1">
        <v>1500</v>
      </c>
      <c r="V5" s="1">
        <v>0</v>
      </c>
      <c r="W5" s="1"/>
      <c r="X5" s="1"/>
      <c r="Y5" s="1"/>
      <c r="Z5" s="1">
        <v>-7191.8301000000001</v>
      </c>
      <c r="AA5" s="1">
        <v>-1500</v>
      </c>
      <c r="AB5" s="1"/>
      <c r="AC5" s="1">
        <v>6796.04</v>
      </c>
      <c r="AD5" s="1"/>
      <c r="AE5" s="1"/>
      <c r="AF5" s="1"/>
    </row>
    <row r="6" spans="1:32" x14ac:dyDescent="0.3">
      <c r="A6" t="str">
        <f t="shared" si="0"/>
        <v>BOEING</v>
      </c>
      <c r="B6" t="str">
        <f t="shared" si="1"/>
        <v>FFP</v>
      </c>
      <c r="M6" t="s">
        <v>26</v>
      </c>
      <c r="N6" t="s">
        <v>69</v>
      </c>
      <c r="O6" s="1">
        <v>117670385.04000001</v>
      </c>
      <c r="P6" s="1">
        <v>90587698.949200004</v>
      </c>
      <c r="Q6" s="1">
        <v>12817376</v>
      </c>
      <c r="R6" s="1">
        <v>6713064.5390999997</v>
      </c>
      <c r="S6" s="1">
        <v>2287765</v>
      </c>
      <c r="T6" s="1">
        <v>1815213</v>
      </c>
      <c r="U6" s="1">
        <v>8726375</v>
      </c>
      <c r="V6" s="1">
        <v>4487208.75</v>
      </c>
      <c r="W6" s="1">
        <v>49967188</v>
      </c>
      <c r="X6" s="1">
        <v>79497386</v>
      </c>
      <c r="Y6" s="1">
        <v>154485150</v>
      </c>
      <c r="Z6" s="1">
        <v>263541646</v>
      </c>
      <c r="AA6" s="1">
        <v>211958187</v>
      </c>
      <c r="AB6" s="1">
        <v>21693423</v>
      </c>
      <c r="AC6" s="1">
        <v>7989093</v>
      </c>
      <c r="AD6" s="1">
        <v>93335</v>
      </c>
      <c r="AE6" s="1">
        <v>3983327</v>
      </c>
      <c r="AF6" s="1"/>
    </row>
    <row r="7" spans="1:32" x14ac:dyDescent="0.3">
      <c r="A7" t="str">
        <f t="shared" si="0"/>
        <v>BOEING</v>
      </c>
      <c r="B7" t="str">
        <f t="shared" si="1"/>
        <v>Incentive</v>
      </c>
      <c r="M7" t="s">
        <v>26</v>
      </c>
      <c r="N7" t="s">
        <v>71</v>
      </c>
      <c r="O7" s="1">
        <v>-54930</v>
      </c>
      <c r="P7" s="1">
        <v>-36480.03</v>
      </c>
      <c r="Q7" s="1">
        <v>137143.15</v>
      </c>
      <c r="R7" s="1">
        <v>6736691</v>
      </c>
      <c r="S7" s="1">
        <v>6511448</v>
      </c>
      <c r="T7" s="1">
        <v>8156846</v>
      </c>
      <c r="U7" s="1">
        <v>6000000</v>
      </c>
      <c r="V7" s="1">
        <v>500000</v>
      </c>
      <c r="W7" s="1"/>
      <c r="X7" s="1"/>
      <c r="Y7" s="1"/>
      <c r="Z7" s="1">
        <v>0</v>
      </c>
      <c r="AA7" s="1"/>
      <c r="AB7" s="1"/>
      <c r="AC7" s="1">
        <v>88835831</v>
      </c>
      <c r="AD7" s="1">
        <v>70321531.260000005</v>
      </c>
      <c r="AE7" s="1">
        <v>293633833</v>
      </c>
      <c r="AF7" s="1"/>
    </row>
    <row r="8" spans="1:32" x14ac:dyDescent="0.3">
      <c r="A8" t="str">
        <f t="shared" si="0"/>
        <v>BOEING</v>
      </c>
      <c r="B8" t="str">
        <f t="shared" si="1"/>
        <v>Other CB</v>
      </c>
      <c r="M8" t="s">
        <v>26</v>
      </c>
      <c r="N8" t="s">
        <v>72</v>
      </c>
      <c r="O8" s="1">
        <v>24784138.210000001</v>
      </c>
      <c r="P8" s="1">
        <v>468138553.84960002</v>
      </c>
      <c r="Q8" s="1">
        <v>76371254.469999999</v>
      </c>
      <c r="R8" s="1">
        <v>240436286</v>
      </c>
      <c r="S8" s="1">
        <v>266249707.69490001</v>
      </c>
      <c r="T8" s="1">
        <v>562159094.80009997</v>
      </c>
      <c r="U8" s="1">
        <v>618928793.13</v>
      </c>
      <c r="V8" s="1">
        <v>670779479.33010006</v>
      </c>
      <c r="W8" s="1">
        <v>682202131.97819996</v>
      </c>
      <c r="X8" s="1">
        <v>833961906.25590003</v>
      </c>
      <c r="Y8" s="1">
        <v>814906912.69879997</v>
      </c>
      <c r="Z8" s="1">
        <v>903018565.42990005</v>
      </c>
      <c r="AA8" s="1">
        <v>813953085.51989996</v>
      </c>
      <c r="AB8" s="1">
        <v>779295681.801</v>
      </c>
      <c r="AC8" s="1">
        <v>883523116.69159997</v>
      </c>
      <c r="AD8" s="1">
        <v>848056681.17499995</v>
      </c>
      <c r="AE8" s="1">
        <v>663717072.62010002</v>
      </c>
      <c r="AF8" s="1"/>
    </row>
    <row r="9" spans="1:32" x14ac:dyDescent="0.3">
      <c r="A9" t="str">
        <f t="shared" si="0"/>
        <v>BOEING</v>
      </c>
      <c r="B9" t="str">
        <f t="shared" si="1"/>
        <v>UCA</v>
      </c>
      <c r="M9" t="s">
        <v>26</v>
      </c>
      <c r="N9" t="s">
        <v>73</v>
      </c>
      <c r="O9" s="1"/>
      <c r="P9" s="1">
        <v>305760025</v>
      </c>
      <c r="Q9" s="1">
        <v>24239975</v>
      </c>
      <c r="R9" s="1"/>
      <c r="S9" s="1"/>
      <c r="T9" s="1"/>
      <c r="U9" s="1"/>
      <c r="V9" s="1"/>
      <c r="W9" s="1"/>
      <c r="X9" s="1">
        <v>0</v>
      </c>
      <c r="Y9" s="1">
        <v>0</v>
      </c>
      <c r="Z9" s="1">
        <v>0</v>
      </c>
      <c r="AA9" s="1">
        <v>0</v>
      </c>
      <c r="AB9" s="1">
        <v>147650000</v>
      </c>
      <c r="AC9" s="1">
        <v>93689322</v>
      </c>
      <c r="AD9" s="1">
        <v>330379654</v>
      </c>
      <c r="AE9" s="1">
        <v>92489647</v>
      </c>
      <c r="AF9" s="1"/>
    </row>
    <row r="10" spans="1:32" x14ac:dyDescent="0.3">
      <c r="A10" t="str">
        <f t="shared" si="0"/>
        <v>BOEING</v>
      </c>
      <c r="B10">
        <f t="shared" si="1"/>
        <v>0</v>
      </c>
      <c r="M10" t="s">
        <v>26</v>
      </c>
      <c r="O10" s="1"/>
      <c r="P10" s="1">
        <v>0</v>
      </c>
      <c r="Q10" s="1">
        <v>0</v>
      </c>
      <c r="R10" s="1">
        <v>14000</v>
      </c>
      <c r="S10" s="1">
        <v>-14000</v>
      </c>
      <c r="T10" s="1">
        <v>0</v>
      </c>
      <c r="U10" s="1">
        <v>0</v>
      </c>
      <c r="V10" s="1">
        <v>0</v>
      </c>
      <c r="W10" s="1">
        <v>0</v>
      </c>
      <c r="X10" s="1">
        <v>10000</v>
      </c>
      <c r="Y10" s="1"/>
      <c r="Z10" s="1">
        <v>-10000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/>
    </row>
    <row r="11" spans="1:32" x14ac:dyDescent="0.3">
      <c r="A11" t="str">
        <f t="shared" si="0"/>
        <v>Firefly Aerospace</v>
      </c>
      <c r="B11" t="str">
        <f t="shared" si="1"/>
        <v>FFP</v>
      </c>
      <c r="M11" t="s">
        <v>29</v>
      </c>
      <c r="N11" t="s">
        <v>69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>
        <v>25000</v>
      </c>
      <c r="AB11" s="1"/>
      <c r="AC11" s="1">
        <v>49899250.5</v>
      </c>
      <c r="AD11" s="1">
        <v>37869252</v>
      </c>
      <c r="AE11" s="1">
        <v>94871677</v>
      </c>
      <c r="AF11" s="1"/>
    </row>
    <row r="12" spans="1:32" x14ac:dyDescent="0.3">
      <c r="A12" t="str">
        <f t="shared" si="0"/>
        <v>NORTHROP GRUMMAN</v>
      </c>
      <c r="B12" t="str">
        <f t="shared" si="1"/>
        <v>FFP</v>
      </c>
      <c r="M12" t="s">
        <v>30</v>
      </c>
      <c r="N12" t="s">
        <v>69</v>
      </c>
      <c r="O12" s="1">
        <v>241000</v>
      </c>
      <c r="P12" s="1">
        <v>666195</v>
      </c>
      <c r="Q12" s="1">
        <v>174935.77</v>
      </c>
      <c r="R12" s="1">
        <v>373812</v>
      </c>
      <c r="S12" s="1">
        <v>1553249</v>
      </c>
      <c r="T12" s="1">
        <v>174842</v>
      </c>
      <c r="U12" s="1">
        <v>2324939</v>
      </c>
      <c r="V12" s="1">
        <v>1374986</v>
      </c>
      <c r="W12" s="1">
        <v>579303</v>
      </c>
      <c r="X12" s="1">
        <v>1833718</v>
      </c>
      <c r="Y12" s="1">
        <v>1775811</v>
      </c>
      <c r="Z12" s="1">
        <v>804960</v>
      </c>
      <c r="AA12" s="1">
        <v>499056741.5</v>
      </c>
      <c r="AB12" s="1">
        <v>493789807.75999999</v>
      </c>
      <c r="AC12" s="1">
        <v>447896113.63999999</v>
      </c>
      <c r="AD12" s="1">
        <v>490934245.47000003</v>
      </c>
      <c r="AE12" s="1">
        <v>508708256.24309999</v>
      </c>
      <c r="AF12" s="1"/>
    </row>
    <row r="13" spans="1:32" x14ac:dyDescent="0.3">
      <c r="A13" t="str">
        <f t="shared" si="0"/>
        <v>NORTHROP GRUMMAN</v>
      </c>
      <c r="B13" t="str">
        <f t="shared" si="1"/>
        <v>Incentive</v>
      </c>
      <c r="M13" t="s">
        <v>30</v>
      </c>
      <c r="N13" t="s">
        <v>71</v>
      </c>
      <c r="O13" s="1">
        <v>281209.88</v>
      </c>
      <c r="P13" s="1"/>
      <c r="Q13" s="1"/>
      <c r="R13" s="1"/>
      <c r="S13" s="1"/>
      <c r="T13" s="1">
        <v>-184995</v>
      </c>
      <c r="U13" s="1"/>
      <c r="V13" s="1"/>
      <c r="W13" s="1"/>
      <c r="X13" s="1"/>
      <c r="Y13" s="1"/>
      <c r="Z13" s="1"/>
      <c r="AA13" s="1"/>
      <c r="AB13" s="1"/>
      <c r="AC13" s="1">
        <v>29194743.079999998</v>
      </c>
      <c r="AD13" s="1">
        <v>153301307</v>
      </c>
      <c r="AE13" s="1">
        <v>257354229</v>
      </c>
      <c r="AF13" s="1"/>
    </row>
    <row r="14" spans="1:32" x14ac:dyDescent="0.3">
      <c r="A14" t="str">
        <f t="shared" si="0"/>
        <v>NORTHROP GRUMMAN</v>
      </c>
      <c r="B14" t="str">
        <f t="shared" si="1"/>
        <v>Other CB</v>
      </c>
      <c r="M14" t="s">
        <v>30</v>
      </c>
      <c r="N14" t="s">
        <v>72</v>
      </c>
      <c r="O14" s="1">
        <v>227061650</v>
      </c>
      <c r="P14" s="1">
        <v>297518059.69999999</v>
      </c>
      <c r="Q14" s="1">
        <v>307386349.5</v>
      </c>
      <c r="R14" s="1">
        <v>256127447</v>
      </c>
      <c r="S14" s="1">
        <v>267976804.31009999</v>
      </c>
      <c r="T14" s="1">
        <v>279320484.5625</v>
      </c>
      <c r="U14" s="1">
        <v>336855979.24000001</v>
      </c>
      <c r="V14" s="1">
        <v>370216866.20999998</v>
      </c>
      <c r="W14" s="1">
        <v>328172124.3502</v>
      </c>
      <c r="X14" s="1">
        <v>314989923.71579999</v>
      </c>
      <c r="Y14" s="1">
        <v>305487413.32810003</v>
      </c>
      <c r="Z14" s="1">
        <v>250145693.59</v>
      </c>
      <c r="AA14" s="1">
        <v>472102295.72979999</v>
      </c>
      <c r="AB14" s="1">
        <v>492755006.6893</v>
      </c>
      <c r="AC14" s="1">
        <v>351543075.42979997</v>
      </c>
      <c r="AD14" s="1">
        <v>175201435.5794</v>
      </c>
      <c r="AE14" s="1">
        <v>142624406.71880001</v>
      </c>
      <c r="AF14" s="1"/>
    </row>
    <row r="15" spans="1:32" x14ac:dyDescent="0.3">
      <c r="A15" t="str">
        <f t="shared" si="0"/>
        <v>NORTHROP GRUMMAN</v>
      </c>
      <c r="B15" t="str">
        <f t="shared" si="1"/>
        <v>UCA</v>
      </c>
      <c r="M15" t="s">
        <v>30</v>
      </c>
      <c r="N15" t="s">
        <v>73</v>
      </c>
      <c r="O15" s="1"/>
      <c r="P15" s="1"/>
      <c r="Q15" s="1"/>
      <c r="R15" s="1">
        <v>0</v>
      </c>
      <c r="S15" s="1">
        <v>0</v>
      </c>
      <c r="T15" s="1"/>
      <c r="U15" s="1"/>
      <c r="V15" s="1"/>
      <c r="W15" s="1"/>
      <c r="X15" s="1"/>
      <c r="Y15" s="1"/>
      <c r="Z15" s="1"/>
      <c r="AA15" s="1">
        <v>700000</v>
      </c>
      <c r="AB15" s="1">
        <v>49500000</v>
      </c>
      <c r="AC15" s="1">
        <v>50800000</v>
      </c>
      <c r="AD15" s="1">
        <v>0</v>
      </c>
      <c r="AE15" s="1"/>
      <c r="AF15" s="1"/>
    </row>
    <row r="16" spans="1:32" x14ac:dyDescent="0.3">
      <c r="A16" t="str">
        <f t="shared" si="0"/>
        <v>NORTHROP GRUMMAN</v>
      </c>
      <c r="B16">
        <f t="shared" si="1"/>
        <v>0</v>
      </c>
      <c r="M16" t="s">
        <v>30</v>
      </c>
      <c r="O16" s="1"/>
      <c r="P16" s="1"/>
      <c r="Q16" s="1"/>
      <c r="R16" s="1">
        <v>60000</v>
      </c>
      <c r="S16" s="1">
        <v>0</v>
      </c>
      <c r="T16" s="1">
        <v>-30000</v>
      </c>
      <c r="U16" s="1">
        <v>0</v>
      </c>
      <c r="V16" s="1">
        <v>0</v>
      </c>
      <c r="W16" s="1">
        <v>0</v>
      </c>
      <c r="X16" s="1">
        <v>10000</v>
      </c>
      <c r="Y16" s="1">
        <v>-10000</v>
      </c>
      <c r="Z16" s="1">
        <v>0</v>
      </c>
      <c r="AA16" s="1"/>
      <c r="AB16" s="1">
        <v>0</v>
      </c>
      <c r="AC16" s="1">
        <v>0</v>
      </c>
      <c r="AD16" s="1">
        <v>0</v>
      </c>
      <c r="AE16" s="1">
        <v>0</v>
      </c>
      <c r="AF16" s="1"/>
    </row>
    <row r="17" spans="1:32" x14ac:dyDescent="0.3">
      <c r="A17" t="str">
        <f t="shared" si="0"/>
        <v>RUSSIA SPACE AGENCY</v>
      </c>
      <c r="B17" t="str">
        <f t="shared" si="1"/>
        <v>FFP</v>
      </c>
      <c r="M17" t="s">
        <v>31</v>
      </c>
      <c r="N17" t="s">
        <v>69</v>
      </c>
      <c r="O17" s="1">
        <v>100040612</v>
      </c>
      <c r="P17" s="1">
        <v>199782273</v>
      </c>
      <c r="Q17" s="1">
        <v>387192261</v>
      </c>
      <c r="R17" s="1">
        <v>341238820</v>
      </c>
      <c r="S17" s="1">
        <v>414009402.3398</v>
      </c>
      <c r="T17" s="1">
        <v>586488883.38090003</v>
      </c>
      <c r="U17" s="1">
        <v>285001263</v>
      </c>
      <c r="V17" s="1">
        <v>312278472.29000002</v>
      </c>
      <c r="W17" s="1">
        <v>459872927.36330003</v>
      </c>
      <c r="X17" s="1">
        <v>235823637.52149999</v>
      </c>
      <c r="Y17" s="1">
        <v>254927244.28130001</v>
      </c>
      <c r="Z17" s="1">
        <v>127459133.88</v>
      </c>
      <c r="AA17" s="1">
        <v>184529617.63999999</v>
      </c>
      <c r="AB17" s="1">
        <v>136408443.41</v>
      </c>
      <c r="AC17" s="1">
        <v>3413944.54</v>
      </c>
      <c r="AD17" s="1">
        <v>2504481</v>
      </c>
      <c r="AE17" s="1">
        <v>6014852</v>
      </c>
      <c r="AF17" s="1"/>
    </row>
    <row r="18" spans="1:32" x14ac:dyDescent="0.3">
      <c r="A18" t="str">
        <f t="shared" si="0"/>
        <v>Rocket Lab</v>
      </c>
      <c r="B18" t="str">
        <f t="shared" si="1"/>
        <v>FFP</v>
      </c>
      <c r="M18" t="s">
        <v>33</v>
      </c>
      <c r="N18" t="s">
        <v>69</v>
      </c>
      <c r="O18" s="1"/>
      <c r="P18" s="1"/>
      <c r="Q18" s="1"/>
      <c r="R18" s="1"/>
      <c r="S18" s="1"/>
      <c r="T18" s="1"/>
      <c r="U18" s="1"/>
      <c r="V18" s="1"/>
      <c r="W18" s="1">
        <v>3025000</v>
      </c>
      <c r="X18" s="1">
        <v>3925000</v>
      </c>
      <c r="Y18" s="1">
        <v>0</v>
      </c>
      <c r="Z18" s="1">
        <v>6530871</v>
      </c>
      <c r="AA18" s="1">
        <v>0</v>
      </c>
      <c r="AB18" s="1">
        <v>9819139</v>
      </c>
      <c r="AC18" s="1">
        <v>456010</v>
      </c>
      <c r="AD18" s="1">
        <v>0</v>
      </c>
      <c r="AE18" s="1">
        <v>14099000</v>
      </c>
      <c r="AF18" s="1"/>
    </row>
    <row r="19" spans="1:32" x14ac:dyDescent="0.3">
      <c r="A19" t="str">
        <f t="shared" si="0"/>
        <v>SPACEX</v>
      </c>
      <c r="B19" t="str">
        <f t="shared" si="1"/>
        <v>FFP</v>
      </c>
      <c r="M19" t="s">
        <v>34</v>
      </c>
      <c r="N19" t="s">
        <v>69</v>
      </c>
      <c r="O19" s="1"/>
      <c r="P19" s="1">
        <v>20000</v>
      </c>
      <c r="Q19" s="1">
        <v>25657217.649999999</v>
      </c>
      <c r="R19" s="1">
        <v>115342392</v>
      </c>
      <c r="S19" s="1">
        <v>194582177.50999999</v>
      </c>
      <c r="T19" s="1">
        <v>256277026.80000001</v>
      </c>
      <c r="U19" s="1">
        <v>594242502.10000002</v>
      </c>
      <c r="V19" s="1">
        <v>368133902.89999998</v>
      </c>
      <c r="W19" s="1">
        <v>518605700.06</v>
      </c>
      <c r="X19" s="1">
        <v>654559637.85000002</v>
      </c>
      <c r="Y19" s="1">
        <v>623730110.84000003</v>
      </c>
      <c r="Z19" s="1">
        <v>785807348.59000003</v>
      </c>
      <c r="AA19" s="1">
        <v>1222581413.0899999</v>
      </c>
      <c r="AB19" s="1">
        <v>1082467036.8</v>
      </c>
      <c r="AC19" s="1">
        <v>2139730885.4937999</v>
      </c>
      <c r="AD19" s="1">
        <v>2736028134.8775001</v>
      </c>
      <c r="AE19" s="1">
        <v>3077664003.0893002</v>
      </c>
      <c r="AF19" s="1"/>
    </row>
    <row r="20" spans="1:32" x14ac:dyDescent="0.3">
      <c r="A20" t="str">
        <f t="shared" si="0"/>
        <v>UNITED LAUNCH ALLIANCE</v>
      </c>
      <c r="B20" t="str">
        <f t="shared" si="1"/>
        <v>FFP</v>
      </c>
      <c r="M20" t="s">
        <v>35</v>
      </c>
      <c r="N20" t="s">
        <v>69</v>
      </c>
      <c r="O20" s="1"/>
      <c r="P20" s="1">
        <v>106995229</v>
      </c>
      <c r="Q20" s="1">
        <v>476101646.98000002</v>
      </c>
      <c r="R20" s="1">
        <v>270627103.30000001</v>
      </c>
      <c r="S20" s="1">
        <v>344187162.44630003</v>
      </c>
      <c r="T20" s="1">
        <v>427720559.583</v>
      </c>
      <c r="U20" s="1">
        <v>1050752307.45</v>
      </c>
      <c r="V20" s="1">
        <v>1788262569.75</v>
      </c>
      <c r="W20" s="1">
        <v>1183694835.28</v>
      </c>
      <c r="X20" s="1">
        <v>843874275.8125</v>
      </c>
      <c r="Y20" s="1">
        <v>1416747097.73</v>
      </c>
      <c r="Z20" s="1">
        <v>960305540.57000005</v>
      </c>
      <c r="AA20" s="1">
        <v>1146721665.04</v>
      </c>
      <c r="AB20" s="1">
        <v>1323687619.1700001</v>
      </c>
      <c r="AC20" s="1">
        <v>703978561.85000002</v>
      </c>
      <c r="AD20" s="1">
        <v>1123360609.9400001</v>
      </c>
      <c r="AE20" s="1">
        <v>1066848686.4453</v>
      </c>
      <c r="AF20" s="1"/>
    </row>
    <row r="21" spans="1:32" x14ac:dyDescent="0.3">
      <c r="A21" t="str">
        <f t="shared" si="0"/>
        <v>UNITED LAUNCH ALLIANCE</v>
      </c>
      <c r="B21" t="str">
        <f t="shared" si="1"/>
        <v>Incentive</v>
      </c>
      <c r="M21" t="s">
        <v>35</v>
      </c>
      <c r="N21" t="s">
        <v>71</v>
      </c>
      <c r="O21" s="1"/>
      <c r="P21" s="1"/>
      <c r="Q21" s="1"/>
      <c r="R21" s="1"/>
      <c r="S21" s="1">
        <v>348453092.9375</v>
      </c>
      <c r="T21" s="1">
        <v>802349620</v>
      </c>
      <c r="U21" s="1">
        <v>550812414.37</v>
      </c>
      <c r="V21" s="1">
        <v>986936527.55859995</v>
      </c>
      <c r="W21" s="1">
        <v>846026757.66999996</v>
      </c>
      <c r="X21" s="1">
        <v>297152011.34469998</v>
      </c>
      <c r="Y21" s="1">
        <v>681954144.97000003</v>
      </c>
      <c r="Z21" s="1">
        <v>492143211.07999998</v>
      </c>
      <c r="AA21" s="1">
        <v>413159641.69999999</v>
      </c>
      <c r="AB21" s="1">
        <v>-32870222</v>
      </c>
      <c r="AC21" s="1">
        <v>-12507367.310000001</v>
      </c>
      <c r="AD21" s="1">
        <v>-661910.93999999994</v>
      </c>
      <c r="AE21" s="1">
        <v>-9015999.5</v>
      </c>
      <c r="AF21" s="1"/>
    </row>
    <row r="22" spans="1:32" x14ac:dyDescent="0.3">
      <c r="A22" t="str">
        <f t="shared" si="0"/>
        <v>UNITED LAUNCH ALLIANCE</v>
      </c>
      <c r="B22" t="str">
        <f t="shared" si="1"/>
        <v>Other CB</v>
      </c>
      <c r="M22" t="s">
        <v>35</v>
      </c>
      <c r="N22" t="s">
        <v>72</v>
      </c>
      <c r="O22" s="1"/>
      <c r="P22" s="1"/>
      <c r="Q22" s="1">
        <v>930498285.53999996</v>
      </c>
      <c r="R22" s="1">
        <v>1000364372.4453</v>
      </c>
      <c r="S22" s="1">
        <v>751729852.67610002</v>
      </c>
      <c r="T22" s="1">
        <v>42615086.730400003</v>
      </c>
      <c r="U22" s="1">
        <v>31032806.93</v>
      </c>
      <c r="V22" s="1">
        <v>72260108.6875</v>
      </c>
      <c r="W22" s="1">
        <v>65224430.079999998</v>
      </c>
      <c r="X22" s="1">
        <v>6191921.5176999997</v>
      </c>
      <c r="Y22" s="1">
        <v>39361860.5</v>
      </c>
      <c r="Z22" s="1">
        <v>40155062.57</v>
      </c>
      <c r="AA22" s="1">
        <v>77159220.700000003</v>
      </c>
      <c r="AB22" s="1">
        <v>3604682.3</v>
      </c>
      <c r="AC22" s="1">
        <v>22085533.66</v>
      </c>
      <c r="AD22" s="1"/>
      <c r="AE22" s="1">
        <v>-164764.9063</v>
      </c>
      <c r="AF22" s="1"/>
    </row>
    <row r="23" spans="1:32" x14ac:dyDescent="0.3">
      <c r="A23" t="str">
        <f t="shared" si="0"/>
        <v>UNITED LAUNCH ALLIANCE</v>
      </c>
      <c r="B23" t="str">
        <f t="shared" si="1"/>
        <v>T&amp;M/LH/FPLOE</v>
      </c>
      <c r="M23" t="s">
        <v>35</v>
      </c>
      <c r="N23" t="s">
        <v>74</v>
      </c>
      <c r="O23" s="1"/>
      <c r="P23" s="1"/>
      <c r="Q23" s="1"/>
      <c r="R23" s="1"/>
      <c r="S23" s="1">
        <v>0</v>
      </c>
      <c r="T23" s="1">
        <v>1670245.875</v>
      </c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x14ac:dyDescent="0.3">
      <c r="A24" t="str">
        <f t="shared" si="0"/>
        <v>UNITED LAUNCH ALLIANCE</v>
      </c>
      <c r="B24" t="str">
        <f t="shared" si="1"/>
        <v>UCA</v>
      </c>
      <c r="M24" t="s">
        <v>35</v>
      </c>
      <c r="N24" t="s">
        <v>73</v>
      </c>
      <c r="O24" s="1"/>
      <c r="P24" s="1"/>
      <c r="Q24" s="1">
        <v>138000000</v>
      </c>
      <c r="R24" s="1">
        <v>124419647</v>
      </c>
      <c r="S24" s="1">
        <v>431706500</v>
      </c>
      <c r="T24" s="1">
        <v>1468550000</v>
      </c>
      <c r="U24" s="1">
        <v>-84674996</v>
      </c>
      <c r="V24" s="1">
        <v>36352549</v>
      </c>
      <c r="W24" s="1"/>
      <c r="X24" s="1">
        <v>715576545.5</v>
      </c>
      <c r="Y24" s="1">
        <v>111191336</v>
      </c>
      <c r="Z24" s="1">
        <v>245369272.00999999</v>
      </c>
      <c r="AA24" s="1"/>
      <c r="AB24" s="1"/>
      <c r="AC24" s="1">
        <v>8926237</v>
      </c>
      <c r="AD24" s="1"/>
      <c r="AE24" s="1"/>
      <c r="AF24" s="1"/>
    </row>
    <row r="25" spans="1:32" x14ac:dyDescent="0.3">
      <c r="A25" t="str">
        <f t="shared" si="0"/>
        <v>Virgin Orbit</v>
      </c>
      <c r="B25" t="str">
        <f t="shared" si="1"/>
        <v>FFP</v>
      </c>
      <c r="M25" t="s">
        <v>37</v>
      </c>
      <c r="N25" t="s">
        <v>69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>
        <v>35050000</v>
      </c>
      <c r="AC25" s="1">
        <v>2249791</v>
      </c>
      <c r="AD25" s="1">
        <v>0</v>
      </c>
      <c r="AE25" s="1">
        <v>-210426</v>
      </c>
      <c r="AF25" s="1"/>
    </row>
    <row r="26" spans="1:32" x14ac:dyDescent="0.3">
      <c r="A26" t="str">
        <f t="shared" si="0"/>
        <v>Grand Total</v>
      </c>
      <c r="B26" t="str">
        <f t="shared" si="1"/>
        <v/>
      </c>
      <c r="M26" t="s">
        <v>38</v>
      </c>
      <c r="N26" t="s">
        <v>39</v>
      </c>
      <c r="O26" s="1">
        <f t="shared" ref="O26:AE26" si="2">SUM(O2:O25)</f>
        <v>470024065.13</v>
      </c>
      <c r="P26" s="1">
        <f t="shared" si="2"/>
        <v>1469723104.9219</v>
      </c>
      <c r="Q26" s="1">
        <f t="shared" si="2"/>
        <v>2378676445.0599999</v>
      </c>
      <c r="R26" s="1">
        <f t="shared" si="2"/>
        <v>2362468635.2844</v>
      </c>
      <c r="S26" s="1">
        <f t="shared" si="2"/>
        <v>3029233161.9147</v>
      </c>
      <c r="T26" s="1">
        <f t="shared" si="2"/>
        <v>4437110907.7319002</v>
      </c>
      <c r="U26" s="1">
        <f t="shared" si="2"/>
        <v>3400003884.2199998</v>
      </c>
      <c r="V26" s="1">
        <f t="shared" si="2"/>
        <v>4611582670.4762001</v>
      </c>
      <c r="W26" s="1">
        <f t="shared" si="2"/>
        <v>4137370397.7817001</v>
      </c>
      <c r="X26" s="1">
        <f t="shared" si="2"/>
        <v>3988187883.5180998</v>
      </c>
      <c r="Y26" s="1">
        <f t="shared" si="2"/>
        <v>4405221709.8092003</v>
      </c>
      <c r="Z26" s="1">
        <f t="shared" si="2"/>
        <v>4075616438.8547001</v>
      </c>
      <c r="AA26" s="1">
        <f t="shared" si="2"/>
        <v>5044507487.8948994</v>
      </c>
      <c r="AB26" s="1">
        <f t="shared" si="2"/>
        <v>4773790699.0787001</v>
      </c>
      <c r="AC26" s="1">
        <f t="shared" si="2"/>
        <v>5150692757.2147999</v>
      </c>
      <c r="AD26" s="1">
        <f t="shared" si="2"/>
        <v>5982512329.3619013</v>
      </c>
      <c r="AE26" s="1">
        <f t="shared" si="2"/>
        <v>6654467187.7103014</v>
      </c>
      <c r="AF26" s="1"/>
    </row>
    <row r="29" spans="1:32" x14ac:dyDescent="0.3">
      <c r="A29" t="str">
        <f t="shared" ref="A29:A54" si="3">M29</f>
        <v>ParentID</v>
      </c>
      <c r="B29" t="str">
        <f t="shared" ref="B29:B54" si="4">N29</f>
        <v>PricingUCA</v>
      </c>
      <c r="C29" t="str">
        <f t="shared" ref="C29:C54" si="5">AB29</f>
        <v>2020</v>
      </c>
      <c r="D29" t="str">
        <f t="shared" ref="D29:D54" si="6">AD29</f>
        <v>2022</v>
      </c>
      <c r="E29" t="str">
        <f t="shared" ref="E29:E54" si="7">AE29</f>
        <v>2023</v>
      </c>
      <c r="F29">
        <f t="shared" ref="F29:F54" si="8">AF29</f>
        <v>0</v>
      </c>
      <c r="G29" t="str">
        <f>AD29&amp;"-"&amp;AE29</f>
        <v>2022-2023</v>
      </c>
      <c r="H29" t="str">
        <f>AB29&amp;"-"&amp;AE29</f>
        <v>2020-2023</v>
      </c>
      <c r="I29" t="str">
        <f>AF29&amp;"/"&amp;AE29</f>
        <v>/2023</v>
      </c>
      <c r="J29" t="str">
        <f>"Share "&amp;AE29</f>
        <v>Share 2023</v>
      </c>
      <c r="K29" t="str">
        <f>"Share "&amp;AF29</f>
        <v xml:space="preserve">Share </v>
      </c>
      <c r="M29" t="s">
        <v>0</v>
      </c>
      <c r="N29" t="s">
        <v>68</v>
      </c>
      <c r="O29" t="s">
        <v>2</v>
      </c>
      <c r="P29" t="s">
        <v>3</v>
      </c>
      <c r="Q29" t="s">
        <v>4</v>
      </c>
      <c r="R29" t="s">
        <v>5</v>
      </c>
      <c r="S29" t="s">
        <v>6</v>
      </c>
      <c r="T29" t="s">
        <v>7</v>
      </c>
      <c r="U29" t="s">
        <v>8</v>
      </c>
      <c r="V29" t="s">
        <v>9</v>
      </c>
      <c r="W29" t="s">
        <v>10</v>
      </c>
      <c r="X29" t="s">
        <v>11</v>
      </c>
      <c r="Y29" t="s">
        <v>12</v>
      </c>
      <c r="Z29" t="s">
        <v>13</v>
      </c>
      <c r="AA29" t="s">
        <v>14</v>
      </c>
      <c r="AB29" t="s">
        <v>15</v>
      </c>
      <c r="AC29" t="s">
        <v>16</v>
      </c>
      <c r="AD29" t="s">
        <v>17</v>
      </c>
      <c r="AE29" t="s">
        <v>18</v>
      </c>
    </row>
    <row r="30" spans="1:32" x14ac:dyDescent="0.3">
      <c r="A30" t="str">
        <f t="shared" si="3"/>
        <v>ABL Space</v>
      </c>
      <c r="B30" t="str">
        <f t="shared" si="4"/>
        <v>FFP</v>
      </c>
      <c r="C30" s="1">
        <f t="shared" si="5"/>
        <v>0</v>
      </c>
      <c r="D30" s="1">
        <f t="shared" si="6"/>
        <v>0</v>
      </c>
      <c r="E30" s="1">
        <f t="shared" si="7"/>
        <v>1005000</v>
      </c>
      <c r="F30" s="1">
        <f t="shared" si="8"/>
        <v>0</v>
      </c>
      <c r="G30" s="2" t="e">
        <f t="shared" ref="G30:G54" si="9">AE30/AD30-1</f>
        <v>#DIV/0!</v>
      </c>
      <c r="H30" s="2" t="e">
        <f t="shared" ref="H30:H54" si="10">AE30/AB30-1</f>
        <v>#DIV/0!</v>
      </c>
      <c r="I30" s="2">
        <f t="shared" ref="I30:I54" si="11">AF30/AE30</f>
        <v>0</v>
      </c>
      <c r="J30" s="2">
        <f t="shared" ref="J30:J53" si="12">AE30/SUM(AE$29:AE$53)</f>
        <v>1.510263664468988E-4</v>
      </c>
      <c r="K30" s="2" t="e">
        <f>AF30/SUM(AF29:AF$53)</f>
        <v>#DIV/0!</v>
      </c>
      <c r="M30" t="s">
        <v>19</v>
      </c>
      <c r="N30" t="s">
        <v>69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>
        <v>55944.087992585199</v>
      </c>
      <c r="AD30" s="1">
        <v>0</v>
      </c>
      <c r="AE30" s="1">
        <v>1005000</v>
      </c>
      <c r="AF30" s="1"/>
    </row>
    <row r="31" spans="1:32" x14ac:dyDescent="0.3">
      <c r="A31" t="str">
        <f t="shared" si="3"/>
        <v>BLUE ORIGIN</v>
      </c>
      <c r="B31" t="str">
        <f t="shared" si="4"/>
        <v>FFP</v>
      </c>
      <c r="C31" s="1">
        <f t="shared" si="5"/>
        <v>267287908.42519</v>
      </c>
      <c r="D31" s="1">
        <f t="shared" si="6"/>
        <v>15815424.964728599</v>
      </c>
      <c r="E31" s="1">
        <f t="shared" si="7"/>
        <v>440844388</v>
      </c>
      <c r="F31" s="1">
        <f t="shared" si="8"/>
        <v>0</v>
      </c>
      <c r="G31" s="2">
        <f t="shared" si="9"/>
        <v>26.874330849987697</v>
      </c>
      <c r="H31" s="2">
        <f t="shared" si="10"/>
        <v>0.64932409624278198</v>
      </c>
      <c r="I31" s="2">
        <f t="shared" si="11"/>
        <v>0</v>
      </c>
      <c r="J31" s="2">
        <f t="shared" si="12"/>
        <v>6.6247886654872468E-2</v>
      </c>
      <c r="K31" s="2" t="e">
        <f>AF31/SUM(AF29:AF$53)</f>
        <v>#DIV/0!</v>
      </c>
      <c r="M31" t="s">
        <v>21</v>
      </c>
      <c r="N31" t="s">
        <v>69</v>
      </c>
      <c r="O31" s="1"/>
      <c r="P31" s="1"/>
      <c r="Q31" s="1"/>
      <c r="R31" s="1"/>
      <c r="S31" s="1"/>
      <c r="T31" s="1"/>
      <c r="U31" s="1"/>
      <c r="V31" s="1"/>
      <c r="W31" s="1"/>
      <c r="X31" s="1">
        <v>970601.73317900696</v>
      </c>
      <c r="Y31" s="1">
        <v>811311.96249855298</v>
      </c>
      <c r="Z31" s="1">
        <v>420743.79300202901</v>
      </c>
      <c r="AA31" s="1">
        <v>3004110.8971396601</v>
      </c>
      <c r="AB31" s="1">
        <v>267287908.42519</v>
      </c>
      <c r="AC31" s="1">
        <v>312091725.19223899</v>
      </c>
      <c r="AD31" s="1">
        <v>15815424.964728599</v>
      </c>
      <c r="AE31" s="1">
        <v>440844388</v>
      </c>
      <c r="AF31" s="1"/>
    </row>
    <row r="32" spans="1:32" x14ac:dyDescent="0.3">
      <c r="A32" t="str">
        <f t="shared" si="3"/>
        <v>BLUE ORIGIN</v>
      </c>
      <c r="B32">
        <f t="shared" si="4"/>
        <v>0</v>
      </c>
      <c r="C32" s="1">
        <f t="shared" si="5"/>
        <v>0</v>
      </c>
      <c r="D32" s="1">
        <f t="shared" si="6"/>
        <v>0</v>
      </c>
      <c r="E32" s="1">
        <f t="shared" si="7"/>
        <v>0</v>
      </c>
      <c r="F32" s="1">
        <f t="shared" si="8"/>
        <v>0</v>
      </c>
      <c r="G32" s="2" t="e">
        <f t="shared" si="9"/>
        <v>#DIV/0!</v>
      </c>
      <c r="H32" s="2" t="e">
        <f t="shared" si="10"/>
        <v>#DIV/0!</v>
      </c>
      <c r="I32" s="2" t="e">
        <f t="shared" si="11"/>
        <v>#DIV/0!</v>
      </c>
      <c r="J32" s="2">
        <f t="shared" si="12"/>
        <v>0</v>
      </c>
      <c r="K32" s="2" t="e">
        <f>AF32/SUM(AF29:AF$53)</f>
        <v>#DIV/0!</v>
      </c>
      <c r="M32" t="s">
        <v>21</v>
      </c>
      <c r="O32" s="1"/>
      <c r="P32" s="1"/>
      <c r="Q32" s="1"/>
      <c r="R32" s="1"/>
      <c r="S32" s="1"/>
      <c r="T32" s="1"/>
      <c r="U32" s="1"/>
      <c r="V32" s="1"/>
      <c r="W32" s="1"/>
      <c r="X32" s="1">
        <v>0</v>
      </c>
      <c r="Y32" s="1"/>
      <c r="Z32" s="1">
        <v>0</v>
      </c>
      <c r="AA32" s="1"/>
      <c r="AB32" s="1">
        <v>0</v>
      </c>
      <c r="AC32" s="1"/>
      <c r="AD32" s="1"/>
      <c r="AE32" s="1"/>
      <c r="AF32" s="1"/>
    </row>
    <row r="33" spans="1:32" x14ac:dyDescent="0.3">
      <c r="A33" t="str">
        <f t="shared" si="3"/>
        <v>BOEING</v>
      </c>
      <c r="B33" t="str">
        <f t="shared" si="4"/>
        <v>Combination/Other</v>
      </c>
      <c r="C33" s="1">
        <f t="shared" si="5"/>
        <v>0</v>
      </c>
      <c r="D33" s="1">
        <f t="shared" si="6"/>
        <v>0</v>
      </c>
      <c r="E33" s="1">
        <f t="shared" si="7"/>
        <v>0</v>
      </c>
      <c r="F33" s="1">
        <f t="shared" si="8"/>
        <v>0</v>
      </c>
      <c r="G33" s="2" t="e">
        <f t="shared" si="9"/>
        <v>#DIV/0!</v>
      </c>
      <c r="H33" s="2" t="e">
        <f t="shared" si="10"/>
        <v>#DIV/0!</v>
      </c>
      <c r="I33" s="2" t="e">
        <f t="shared" si="11"/>
        <v>#DIV/0!</v>
      </c>
      <c r="J33" s="2">
        <f t="shared" si="12"/>
        <v>0</v>
      </c>
      <c r="K33" s="2" t="e">
        <f>AF33/SUM(AF29:AF$53)</f>
        <v>#DIV/0!</v>
      </c>
      <c r="M33" t="s">
        <v>26</v>
      </c>
      <c r="N33" t="s">
        <v>70</v>
      </c>
      <c r="O33" s="1"/>
      <c r="P33" s="1">
        <v>404380.90893663198</v>
      </c>
      <c r="Q33" s="1">
        <v>137296.14208755799</v>
      </c>
      <c r="R33" s="1">
        <v>20417.595889037399</v>
      </c>
      <c r="S33" s="1">
        <v>0</v>
      </c>
      <c r="T33" s="1">
        <v>36697.015259928201</v>
      </c>
      <c r="U33" s="1">
        <v>1930.87630430646</v>
      </c>
      <c r="V33" s="1">
        <v>0</v>
      </c>
      <c r="W33" s="1"/>
      <c r="X33" s="1"/>
      <c r="Y33" s="1"/>
      <c r="Z33" s="1">
        <v>-8588.4044219080097</v>
      </c>
      <c r="AA33" s="1">
        <v>-1758.76476875668</v>
      </c>
      <c r="AB33" s="1"/>
      <c r="AC33" s="1">
        <v>7603.9651952225804</v>
      </c>
      <c r="AD33" s="1"/>
      <c r="AE33" s="1"/>
      <c r="AF33" s="1"/>
    </row>
    <row r="34" spans="1:32" x14ac:dyDescent="0.3">
      <c r="A34" t="str">
        <f t="shared" si="3"/>
        <v>BOEING</v>
      </c>
      <c r="B34" t="str">
        <f t="shared" si="4"/>
        <v>FFP</v>
      </c>
      <c r="C34" s="1">
        <f t="shared" si="5"/>
        <v>25107766.618159801</v>
      </c>
      <c r="D34" s="1">
        <f t="shared" si="6"/>
        <v>97604.758418063502</v>
      </c>
      <c r="E34" s="1">
        <f t="shared" si="7"/>
        <v>3983327</v>
      </c>
      <c r="F34" s="1">
        <f t="shared" si="8"/>
        <v>0</v>
      </c>
      <c r="G34" s="2">
        <f t="shared" si="9"/>
        <v>39.810786938670546</v>
      </c>
      <c r="H34" s="2">
        <f t="shared" si="10"/>
        <v>-0.84135080349524349</v>
      </c>
      <c r="I34" s="2">
        <f t="shared" si="11"/>
        <v>0</v>
      </c>
      <c r="J34" s="2">
        <f t="shared" si="12"/>
        <v>5.9859443102470251E-4</v>
      </c>
      <c r="K34" s="2" t="e">
        <f>AF34/SUM(AF29:AF$53)</f>
        <v>#DIV/0!</v>
      </c>
      <c r="M34" t="s">
        <v>26</v>
      </c>
      <c r="N34" t="s">
        <v>69</v>
      </c>
      <c r="O34" s="1">
        <v>166597354.503263</v>
      </c>
      <c r="P34" s="1">
        <v>125645272.19922</v>
      </c>
      <c r="Q34" s="1">
        <v>17597762.764856499</v>
      </c>
      <c r="R34" s="1">
        <v>9137642.59575806</v>
      </c>
      <c r="S34" s="1">
        <v>3052770.8103269502</v>
      </c>
      <c r="T34" s="1">
        <v>2379032.11289358</v>
      </c>
      <c r="U34" s="1">
        <v>11233033.8066615</v>
      </c>
      <c r="V34" s="1">
        <v>5672675.76763664</v>
      </c>
      <c r="W34" s="1">
        <v>62520445.254804403</v>
      </c>
      <c r="X34" s="1">
        <v>98680556.367403999</v>
      </c>
      <c r="Y34" s="1">
        <v>188580022.64122599</v>
      </c>
      <c r="Z34" s="1">
        <v>314718535.67053998</v>
      </c>
      <c r="AA34" s="1">
        <v>248523061.16342601</v>
      </c>
      <c r="AB34" s="1">
        <v>25107766.618159801</v>
      </c>
      <c r="AC34" s="1">
        <v>8938850.4354589395</v>
      </c>
      <c r="AD34" s="1">
        <v>97604.758418063502</v>
      </c>
      <c r="AE34" s="1">
        <v>3983327</v>
      </c>
      <c r="AF34" s="1"/>
    </row>
    <row r="35" spans="1:32" x14ac:dyDescent="0.3">
      <c r="A35" t="str">
        <f t="shared" si="3"/>
        <v>BOEING</v>
      </c>
      <c r="B35" t="str">
        <f t="shared" si="4"/>
        <v>Incentive</v>
      </c>
      <c r="C35" s="1">
        <f t="shared" si="5"/>
        <v>0</v>
      </c>
      <c r="D35" s="1">
        <f t="shared" si="6"/>
        <v>73538501.850544795</v>
      </c>
      <c r="E35" s="1">
        <f t="shared" si="7"/>
        <v>293633833</v>
      </c>
      <c r="F35" s="1">
        <f t="shared" si="8"/>
        <v>0</v>
      </c>
      <c r="G35" s="2">
        <f t="shared" si="9"/>
        <v>2.9929265025926641</v>
      </c>
      <c r="H35" s="2" t="e">
        <f t="shared" si="10"/>
        <v>#DIV/0!</v>
      </c>
      <c r="I35" s="2">
        <f t="shared" si="11"/>
        <v>0</v>
      </c>
      <c r="J35" s="2">
        <f t="shared" si="12"/>
        <v>4.4125821755090035E-2</v>
      </c>
      <c r="K35" s="2" t="e">
        <f>AF35/SUM(AF29:AF$53)</f>
        <v>#DIV/0!</v>
      </c>
      <c r="M35" t="s">
        <v>26</v>
      </c>
      <c r="N35" t="s">
        <v>71</v>
      </c>
      <c r="O35" s="1">
        <v>-77769.718181456396</v>
      </c>
      <c r="P35" s="1">
        <v>-50597.855474351803</v>
      </c>
      <c r="Q35" s="1">
        <v>188292.25408735199</v>
      </c>
      <c r="R35" s="1">
        <v>9169802.2978210095</v>
      </c>
      <c r="S35" s="1">
        <v>8688811.3015811406</v>
      </c>
      <c r="T35" s="1">
        <v>10690425.0762459</v>
      </c>
      <c r="U35" s="1">
        <v>7723505.2172258403</v>
      </c>
      <c r="V35" s="1">
        <v>632094.03480912803</v>
      </c>
      <c r="W35" s="1"/>
      <c r="X35" s="1"/>
      <c r="Y35" s="1"/>
      <c r="Z35" s="1">
        <v>0</v>
      </c>
      <c r="AA35" s="1"/>
      <c r="AB35" s="1"/>
      <c r="AC35" s="1">
        <v>99396790.927168593</v>
      </c>
      <c r="AD35" s="1">
        <v>73538501.850544795</v>
      </c>
      <c r="AE35" s="1">
        <v>293633833</v>
      </c>
      <c r="AF35" s="1"/>
    </row>
    <row r="36" spans="1:32" x14ac:dyDescent="0.3">
      <c r="A36" t="str">
        <f t="shared" si="3"/>
        <v>BOEING</v>
      </c>
      <c r="B36" t="str">
        <f t="shared" si="4"/>
        <v>Other CB</v>
      </c>
      <c r="C36" s="1">
        <f t="shared" si="5"/>
        <v>901949595.746104</v>
      </c>
      <c r="D36" s="1">
        <f t="shared" si="6"/>
        <v>886852386.46714103</v>
      </c>
      <c r="E36" s="1">
        <f t="shared" si="7"/>
        <v>663717072.62010002</v>
      </c>
      <c r="F36" s="1">
        <f t="shared" si="8"/>
        <v>0</v>
      </c>
      <c r="G36" s="2">
        <f t="shared" si="9"/>
        <v>-0.25160366849315396</v>
      </c>
      <c r="H36" s="2">
        <f t="shared" si="10"/>
        <v>-0.26413063906185918</v>
      </c>
      <c r="I36" s="2">
        <f t="shared" si="11"/>
        <v>0</v>
      </c>
      <c r="J36" s="2">
        <f t="shared" si="12"/>
        <v>9.9740077439389216E-2</v>
      </c>
      <c r="K36" s="2" t="e">
        <f>AF36/SUM(AF29:AF$53)</f>
        <v>#DIV/0!</v>
      </c>
      <c r="M36" t="s">
        <v>26</v>
      </c>
      <c r="N36" t="s">
        <v>72</v>
      </c>
      <c r="O36" s="1">
        <v>35089303.549280196</v>
      </c>
      <c r="P36" s="1">
        <v>649308865.41634202</v>
      </c>
      <c r="Q36" s="1">
        <v>104854786.051182</v>
      </c>
      <c r="R36" s="1">
        <v>327275394.97393501</v>
      </c>
      <c r="S36" s="1">
        <v>355280955.827663</v>
      </c>
      <c r="T36" s="1">
        <v>736770031.44238305</v>
      </c>
      <c r="U36" s="1">
        <v>796716627.13847494</v>
      </c>
      <c r="V36" s="1">
        <v>847991415.11385798</v>
      </c>
      <c r="W36" s="1">
        <v>853591781.97207904</v>
      </c>
      <c r="X36" s="1">
        <v>1035201646.73783</v>
      </c>
      <c r="Y36" s="1">
        <v>994756868.52251804</v>
      </c>
      <c r="Z36" s="1">
        <v>1078374840.97451</v>
      </c>
      <c r="AA36" s="1">
        <v>954368006.82212698</v>
      </c>
      <c r="AB36" s="1">
        <v>901949595.746104</v>
      </c>
      <c r="AC36" s="1">
        <v>988557899.67356002</v>
      </c>
      <c r="AD36" s="1">
        <v>886852386.46714103</v>
      </c>
      <c r="AE36" s="1">
        <v>663717072.62010002</v>
      </c>
      <c r="AF36" s="1"/>
    </row>
    <row r="37" spans="1:32" x14ac:dyDescent="0.3">
      <c r="A37" t="str">
        <f t="shared" si="3"/>
        <v>BOEING</v>
      </c>
      <c r="B37" t="str">
        <f t="shared" si="4"/>
        <v>UCA</v>
      </c>
      <c r="C37" s="1">
        <f t="shared" si="5"/>
        <v>170888740.84884101</v>
      </c>
      <c r="D37" s="1">
        <f t="shared" si="6"/>
        <v>345493398.13481998</v>
      </c>
      <c r="E37" s="1">
        <f t="shared" si="7"/>
        <v>92489647</v>
      </c>
      <c r="F37" s="1">
        <f t="shared" si="8"/>
        <v>0</v>
      </c>
      <c r="G37" s="2">
        <f t="shared" si="9"/>
        <v>-0.73229691942215269</v>
      </c>
      <c r="H37" s="2">
        <f t="shared" si="10"/>
        <v>-0.45877272814707337</v>
      </c>
      <c r="I37" s="2">
        <f t="shared" si="11"/>
        <v>0</v>
      </c>
      <c r="J37" s="2">
        <f t="shared" si="12"/>
        <v>1.3898880915787377E-2</v>
      </c>
      <c r="K37" s="2" t="e">
        <f>AF37/SUM(AF29:AF$53)</f>
        <v>#DIV/0!</v>
      </c>
      <c r="M37" t="s">
        <v>26</v>
      </c>
      <c r="N37" t="s">
        <v>73</v>
      </c>
      <c r="O37" s="1"/>
      <c r="P37" s="1">
        <v>424089606.14298302</v>
      </c>
      <c r="Q37" s="1">
        <v>33280550.517988499</v>
      </c>
      <c r="R37" s="1"/>
      <c r="S37" s="1"/>
      <c r="T37" s="1"/>
      <c r="U37" s="1"/>
      <c r="V37" s="1"/>
      <c r="W37" s="1"/>
      <c r="X37" s="1">
        <v>0</v>
      </c>
      <c r="Y37" s="1">
        <v>0</v>
      </c>
      <c r="Z37" s="1">
        <v>0</v>
      </c>
      <c r="AA37" s="1">
        <v>0</v>
      </c>
      <c r="AB37" s="1">
        <v>170888740.84884101</v>
      </c>
      <c r="AC37" s="1">
        <v>104827273.478673</v>
      </c>
      <c r="AD37" s="1">
        <v>345493398.13481998</v>
      </c>
      <c r="AE37" s="1">
        <v>92489647</v>
      </c>
      <c r="AF37" s="1"/>
    </row>
    <row r="38" spans="1:32" x14ac:dyDescent="0.3">
      <c r="A38" t="str">
        <f t="shared" si="3"/>
        <v>BOEING</v>
      </c>
      <c r="B38">
        <f t="shared" si="4"/>
        <v>0</v>
      </c>
      <c r="C38" s="1">
        <f t="shared" si="5"/>
        <v>0</v>
      </c>
      <c r="D38" s="1">
        <f t="shared" si="6"/>
        <v>0</v>
      </c>
      <c r="E38" s="1">
        <f t="shared" si="7"/>
        <v>0</v>
      </c>
      <c r="F38" s="1">
        <f t="shared" si="8"/>
        <v>0</v>
      </c>
      <c r="G38" s="2" t="e">
        <f t="shared" si="9"/>
        <v>#DIV/0!</v>
      </c>
      <c r="H38" s="2" t="e">
        <f t="shared" si="10"/>
        <v>#DIV/0!</v>
      </c>
      <c r="I38" s="2" t="e">
        <f t="shared" si="11"/>
        <v>#DIV/0!</v>
      </c>
      <c r="J38" s="2">
        <f t="shared" si="12"/>
        <v>0</v>
      </c>
      <c r="K38" s="2" t="e">
        <f>AF38/SUM(AF29:AF$53)</f>
        <v>#DIV/0!</v>
      </c>
      <c r="M38" t="s">
        <v>26</v>
      </c>
      <c r="O38" s="1"/>
      <c r="P38" s="1">
        <v>0</v>
      </c>
      <c r="Q38" s="1">
        <v>0</v>
      </c>
      <c r="R38" s="1">
        <v>19056.422829768198</v>
      </c>
      <c r="S38" s="1">
        <v>-18681.460440463601</v>
      </c>
      <c r="T38" s="1">
        <v>0</v>
      </c>
      <c r="U38" s="1">
        <v>0</v>
      </c>
      <c r="V38" s="1">
        <v>0</v>
      </c>
      <c r="W38" s="1">
        <v>0</v>
      </c>
      <c r="X38" s="1">
        <v>12413.0567472249</v>
      </c>
      <c r="Y38" s="1"/>
      <c r="Z38" s="1">
        <v>-11941.890037013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/>
    </row>
    <row r="39" spans="1:32" x14ac:dyDescent="0.3">
      <c r="A39" t="str">
        <f t="shared" si="3"/>
        <v>Firefly Aerospace</v>
      </c>
      <c r="B39" t="str">
        <f t="shared" si="4"/>
        <v>FFP</v>
      </c>
      <c r="C39" s="1">
        <f t="shared" si="5"/>
        <v>0</v>
      </c>
      <c r="D39" s="1">
        <f t="shared" si="6"/>
        <v>39601641.323541701</v>
      </c>
      <c r="E39" s="1">
        <f t="shared" si="7"/>
        <v>94871677</v>
      </c>
      <c r="F39" s="1">
        <f t="shared" si="8"/>
        <v>0</v>
      </c>
      <c r="G39" s="2">
        <f t="shared" si="9"/>
        <v>1.3956501253295861</v>
      </c>
      <c r="H39" s="2" t="e">
        <f t="shared" si="10"/>
        <v>#DIV/0!</v>
      </c>
      <c r="I39" s="2">
        <f t="shared" si="11"/>
        <v>0</v>
      </c>
      <c r="J39" s="2">
        <f t="shared" si="12"/>
        <v>1.4256840453764994E-2</v>
      </c>
      <c r="K39" s="2" t="e">
        <f>AF39/SUM(AF29:AF$53)</f>
        <v>#DIV/0!</v>
      </c>
      <c r="M39" t="s">
        <v>29</v>
      </c>
      <c r="N39" t="s">
        <v>69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>
        <v>29312.746145944599</v>
      </c>
      <c r="AB39" s="1"/>
      <c r="AC39" s="1">
        <v>55831361.214721099</v>
      </c>
      <c r="AD39" s="1">
        <v>39601641.323541701</v>
      </c>
      <c r="AE39" s="1">
        <v>94871677</v>
      </c>
      <c r="AF39" s="1"/>
    </row>
    <row r="40" spans="1:32" x14ac:dyDescent="0.3">
      <c r="A40" t="str">
        <f t="shared" si="3"/>
        <v>NORTHROP GRUMMAN</v>
      </c>
      <c r="B40" t="str">
        <f t="shared" si="4"/>
        <v>FFP</v>
      </c>
      <c r="C40" s="1">
        <f t="shared" si="5"/>
        <v>571507744.612921</v>
      </c>
      <c r="D40" s="1">
        <f t="shared" si="6"/>
        <v>513392815.43101299</v>
      </c>
      <c r="E40" s="1">
        <f t="shared" si="7"/>
        <v>508708256.24309999</v>
      </c>
      <c r="F40" s="1">
        <f t="shared" si="8"/>
        <v>0</v>
      </c>
      <c r="G40" s="2">
        <f t="shared" si="9"/>
        <v>-9.1247073334677076E-3</v>
      </c>
      <c r="H40" s="2">
        <f t="shared" si="10"/>
        <v>-0.10988387989799642</v>
      </c>
      <c r="I40" s="2">
        <f t="shared" si="11"/>
        <v>0</v>
      </c>
      <c r="J40" s="2">
        <f t="shared" si="12"/>
        <v>7.644612887754558E-2</v>
      </c>
      <c r="K40" s="2" t="e">
        <f>AF40/SUM(AF29:AF$53)</f>
        <v>#DIV/0!</v>
      </c>
      <c r="M40" t="s">
        <v>30</v>
      </c>
      <c r="N40" t="s">
        <v>69</v>
      </c>
      <c r="O40" s="1">
        <v>341207.02861334401</v>
      </c>
      <c r="P40" s="1">
        <v>924013.448665909</v>
      </c>
      <c r="Q40" s="1">
        <v>240180.06334116301</v>
      </c>
      <c r="R40" s="1">
        <v>508822.823631523</v>
      </c>
      <c r="S40" s="1">
        <v>2072639.98197784</v>
      </c>
      <c r="T40" s="1">
        <v>229149.26935987</v>
      </c>
      <c r="U40" s="1">
        <v>2992779.7493719701</v>
      </c>
      <c r="V40" s="1">
        <v>1738240.89709213</v>
      </c>
      <c r="W40" s="1">
        <v>724841.299803462</v>
      </c>
      <c r="X40" s="1">
        <v>2276204.5592407701</v>
      </c>
      <c r="Y40" s="1">
        <v>2167732.4881164199</v>
      </c>
      <c r="Z40" s="1">
        <v>961274.38041939703</v>
      </c>
      <c r="AA40" s="1">
        <v>585148943.04047203</v>
      </c>
      <c r="AB40" s="1">
        <v>571507744.612921</v>
      </c>
      <c r="AC40" s="1">
        <v>501142791.86026198</v>
      </c>
      <c r="AD40" s="1">
        <v>513392815.43101299</v>
      </c>
      <c r="AE40" s="1">
        <v>508708256.24309999</v>
      </c>
      <c r="AF40" s="1"/>
    </row>
    <row r="41" spans="1:32" x14ac:dyDescent="0.3">
      <c r="A41" t="str">
        <f t="shared" si="3"/>
        <v>NORTHROP GRUMMAN</v>
      </c>
      <c r="B41" t="str">
        <f t="shared" si="4"/>
        <v>Incentive</v>
      </c>
      <c r="C41" s="1">
        <f t="shared" si="5"/>
        <v>0</v>
      </c>
      <c r="D41" s="1">
        <f t="shared" si="6"/>
        <v>160314319.76116601</v>
      </c>
      <c r="E41" s="1">
        <f t="shared" si="7"/>
        <v>257354229</v>
      </c>
      <c r="F41" s="1">
        <f t="shared" si="8"/>
        <v>0</v>
      </c>
      <c r="G41" s="2">
        <f t="shared" si="9"/>
        <v>0.60531030155885435</v>
      </c>
      <c r="H41" s="2" t="e">
        <f t="shared" si="10"/>
        <v>#DIV/0!</v>
      </c>
      <c r="I41" s="2">
        <f t="shared" si="11"/>
        <v>0</v>
      </c>
      <c r="J41" s="2">
        <f t="shared" si="12"/>
        <v>3.8673904572749357E-2</v>
      </c>
      <c r="K41" s="2" t="e">
        <f>AF41/SUM(AF29:AF$53)</f>
        <v>#DIV/0!</v>
      </c>
      <c r="M41" t="s">
        <v>30</v>
      </c>
      <c r="N41" t="s">
        <v>71</v>
      </c>
      <c r="O41" s="1">
        <v>398136.04801458499</v>
      </c>
      <c r="P41" s="1"/>
      <c r="Q41" s="1"/>
      <c r="R41" s="1"/>
      <c r="S41" s="1"/>
      <c r="T41" s="1">
        <v>-242455.86921465801</v>
      </c>
      <c r="U41" s="1"/>
      <c r="V41" s="1"/>
      <c r="W41" s="1"/>
      <c r="X41" s="1"/>
      <c r="Y41" s="1"/>
      <c r="Z41" s="1"/>
      <c r="AA41" s="1"/>
      <c r="AB41" s="1"/>
      <c r="AC41" s="1">
        <v>32665465.5157688</v>
      </c>
      <c r="AD41" s="1">
        <v>160314319.76116601</v>
      </c>
      <c r="AE41" s="1">
        <v>257354229</v>
      </c>
      <c r="AF41" s="1"/>
    </row>
    <row r="42" spans="1:32" x14ac:dyDescent="0.3">
      <c r="A42" t="str">
        <f t="shared" si="3"/>
        <v>NORTHROP GRUMMAN</v>
      </c>
      <c r="B42" t="str">
        <f t="shared" si="4"/>
        <v>Other CB</v>
      </c>
      <c r="C42" s="1">
        <f t="shared" si="5"/>
        <v>570310075.44935298</v>
      </c>
      <c r="D42" s="1">
        <f t="shared" si="6"/>
        <v>183216304.64697301</v>
      </c>
      <c r="E42" s="1">
        <f t="shared" si="7"/>
        <v>142624406.71880001</v>
      </c>
      <c r="F42" s="1">
        <f t="shared" si="8"/>
        <v>0</v>
      </c>
      <c r="G42" s="2">
        <f t="shared" si="9"/>
        <v>-0.22155177731799991</v>
      </c>
      <c r="H42" s="2">
        <f t="shared" si="10"/>
        <v>-0.74991778532682452</v>
      </c>
      <c r="I42" s="2">
        <f t="shared" si="11"/>
        <v>0</v>
      </c>
      <c r="J42" s="2">
        <f t="shared" si="12"/>
        <v>2.1432881505855744E-2</v>
      </c>
      <c r="K42" s="2" t="e">
        <f>AF42/SUM(AF29:AF$53)</f>
        <v>#DIV/0!</v>
      </c>
      <c r="M42" t="s">
        <v>30</v>
      </c>
      <c r="N42" t="s">
        <v>72</v>
      </c>
      <c r="O42" s="1">
        <v>321473157.29685903</v>
      </c>
      <c r="P42" s="1">
        <v>412657988.10226202</v>
      </c>
      <c r="Q42" s="1">
        <v>422029599.16727698</v>
      </c>
      <c r="R42" s="1">
        <v>348633780.59579003</v>
      </c>
      <c r="S42" s="1">
        <v>357585576.33435702</v>
      </c>
      <c r="T42" s="1">
        <v>366079574.44287902</v>
      </c>
      <c r="U42" s="1">
        <v>433618152.18564302</v>
      </c>
      <c r="V42" s="1">
        <v>468023745.43414003</v>
      </c>
      <c r="W42" s="1">
        <v>410618811.18044001</v>
      </c>
      <c r="X42" s="1">
        <v>390998779.78882599</v>
      </c>
      <c r="Y42" s="1">
        <v>372908485.52124703</v>
      </c>
      <c r="Z42" s="1">
        <v>298721236.60841203</v>
      </c>
      <c r="AA42" s="1">
        <v>553544589.98581195</v>
      </c>
      <c r="AB42" s="1">
        <v>570310075.44935298</v>
      </c>
      <c r="AC42" s="1">
        <v>393335134.90057498</v>
      </c>
      <c r="AD42" s="1">
        <v>183216304.64697301</v>
      </c>
      <c r="AE42" s="1">
        <v>142624406.71880001</v>
      </c>
      <c r="AF42" s="1"/>
    </row>
    <row r="43" spans="1:32" x14ac:dyDescent="0.3">
      <c r="A43" t="str">
        <f t="shared" si="3"/>
        <v>NORTHROP GRUMMAN</v>
      </c>
      <c r="B43" t="str">
        <f t="shared" si="4"/>
        <v>UCA</v>
      </c>
      <c r="C43" s="1">
        <f t="shared" si="5"/>
        <v>57290840.988944396</v>
      </c>
      <c r="D43" s="1">
        <f t="shared" si="6"/>
        <v>0</v>
      </c>
      <c r="E43" s="1">
        <f t="shared" si="7"/>
        <v>0</v>
      </c>
      <c r="F43" s="1">
        <f t="shared" si="8"/>
        <v>0</v>
      </c>
      <c r="G43" s="2" t="e">
        <f t="shared" si="9"/>
        <v>#DIV/0!</v>
      </c>
      <c r="H43" s="2">
        <f t="shared" si="10"/>
        <v>-1</v>
      </c>
      <c r="I43" s="2" t="e">
        <f t="shared" si="11"/>
        <v>#DIV/0!</v>
      </c>
      <c r="J43" s="2">
        <f t="shared" si="12"/>
        <v>0</v>
      </c>
      <c r="K43" s="2" t="e">
        <f>AF43/SUM(AF29:AF$53)</f>
        <v>#DIV/0!</v>
      </c>
      <c r="M43" t="s">
        <v>30</v>
      </c>
      <c r="N43" t="s">
        <v>73</v>
      </c>
      <c r="O43" s="1"/>
      <c r="P43" s="1"/>
      <c r="Q43" s="1"/>
      <c r="R43" s="1">
        <v>0</v>
      </c>
      <c r="S43" s="1">
        <v>0</v>
      </c>
      <c r="T43" s="1"/>
      <c r="U43" s="1"/>
      <c r="V43" s="1"/>
      <c r="W43" s="1"/>
      <c r="X43" s="1"/>
      <c r="Y43" s="1"/>
      <c r="Z43" s="1"/>
      <c r="AA43" s="1">
        <v>820756.89208644896</v>
      </c>
      <c r="AB43" s="1">
        <v>57290840.988944396</v>
      </c>
      <c r="AC43" s="1">
        <v>56839193.400466599</v>
      </c>
      <c r="AD43" s="1">
        <v>0</v>
      </c>
      <c r="AE43" s="1"/>
      <c r="AF43" s="1"/>
    </row>
    <row r="44" spans="1:32" x14ac:dyDescent="0.3">
      <c r="A44" t="str">
        <f t="shared" si="3"/>
        <v>NORTHROP GRUMMAN</v>
      </c>
      <c r="B44">
        <f t="shared" si="4"/>
        <v>0</v>
      </c>
      <c r="C44" s="1">
        <f t="shared" si="5"/>
        <v>0</v>
      </c>
      <c r="D44" s="1">
        <f t="shared" si="6"/>
        <v>0</v>
      </c>
      <c r="E44" s="1">
        <f t="shared" si="7"/>
        <v>0</v>
      </c>
      <c r="F44" s="1">
        <f t="shared" si="8"/>
        <v>0</v>
      </c>
      <c r="G44" s="2" t="e">
        <f t="shared" si="9"/>
        <v>#DIV/0!</v>
      </c>
      <c r="H44" s="2" t="e">
        <f t="shared" si="10"/>
        <v>#DIV/0!</v>
      </c>
      <c r="I44" s="2" t="e">
        <f t="shared" si="11"/>
        <v>#DIV/0!</v>
      </c>
      <c r="J44" s="2">
        <f t="shared" si="12"/>
        <v>0</v>
      </c>
      <c r="K44" s="2" t="e">
        <f>AF44/SUM(AF29:AF$53)</f>
        <v>#DIV/0!</v>
      </c>
      <c r="M44" t="s">
        <v>30</v>
      </c>
      <c r="O44" s="1"/>
      <c r="P44" s="1"/>
      <c r="Q44" s="1"/>
      <c r="R44" s="1">
        <v>81670.383556149594</v>
      </c>
      <c r="S44" s="1">
        <v>0</v>
      </c>
      <c r="T44" s="1">
        <v>-39318.230635637403</v>
      </c>
      <c r="U44" s="1">
        <v>0</v>
      </c>
      <c r="V44" s="1">
        <v>0</v>
      </c>
      <c r="W44" s="1">
        <v>0</v>
      </c>
      <c r="X44" s="1">
        <v>12413.0567472249</v>
      </c>
      <c r="Y44" s="1">
        <v>-12207.000002344999</v>
      </c>
      <c r="Z44" s="1">
        <v>0</v>
      </c>
      <c r="AA44" s="1"/>
      <c r="AB44" s="1">
        <v>0</v>
      </c>
      <c r="AC44" s="1">
        <v>0</v>
      </c>
      <c r="AD44" s="1">
        <v>0</v>
      </c>
      <c r="AE44" s="1">
        <v>0</v>
      </c>
      <c r="AF44" s="1"/>
    </row>
    <row r="45" spans="1:32" x14ac:dyDescent="0.3">
      <c r="A45" t="str">
        <f t="shared" si="3"/>
        <v>RUSSIA SPACE AGENCY</v>
      </c>
      <c r="B45" t="str">
        <f t="shared" si="4"/>
        <v>FFP</v>
      </c>
      <c r="C45" s="1">
        <f t="shared" si="5"/>
        <v>157877867.49397501</v>
      </c>
      <c r="D45" s="1">
        <f t="shared" si="6"/>
        <v>2619052.4772875099</v>
      </c>
      <c r="E45" s="1">
        <f t="shared" si="7"/>
        <v>6014852</v>
      </c>
      <c r="F45" s="1">
        <f t="shared" si="8"/>
        <v>0</v>
      </c>
      <c r="G45" s="2">
        <f t="shared" si="9"/>
        <v>1.296575594479664</v>
      </c>
      <c r="H45" s="2">
        <f t="shared" si="10"/>
        <v>-0.96190186695909397</v>
      </c>
      <c r="I45" s="2">
        <f t="shared" si="11"/>
        <v>0</v>
      </c>
      <c r="J45" s="2">
        <f t="shared" si="12"/>
        <v>9.0388183311031049E-4</v>
      </c>
      <c r="K45" s="2" t="e">
        <f>AF45/SUM(AF29:AF$53)</f>
        <v>#DIV/0!</v>
      </c>
      <c r="M45" t="s">
        <v>31</v>
      </c>
      <c r="N45" t="s">
        <v>69</v>
      </c>
      <c r="O45" s="1">
        <v>141637178.26215899</v>
      </c>
      <c r="P45" s="1">
        <v>277098307.63822001</v>
      </c>
      <c r="Q45" s="1">
        <v>531600036.81458801</v>
      </c>
      <c r="R45" s="1">
        <v>464485088.56079799</v>
      </c>
      <c r="S45" s="1">
        <v>552450019.41364002</v>
      </c>
      <c r="T45" s="1">
        <v>768656839.40025604</v>
      </c>
      <c r="U45" s="1">
        <v>366868123.61607599</v>
      </c>
      <c r="V45" s="1">
        <v>394778719.06763297</v>
      </c>
      <c r="W45" s="1">
        <v>575406808.55172098</v>
      </c>
      <c r="X45" s="1">
        <v>292729219.48913699</v>
      </c>
      <c r="Y45" s="1">
        <v>311189687.15396202</v>
      </c>
      <c r="Z45" s="1">
        <v>152210296.100788</v>
      </c>
      <c r="AA45" s="1">
        <v>216362793.531582</v>
      </c>
      <c r="AB45" s="1">
        <v>157877867.49397501</v>
      </c>
      <c r="AC45" s="1">
        <v>3819800.2749513201</v>
      </c>
      <c r="AD45" s="1">
        <v>2619052.4772875099</v>
      </c>
      <c r="AE45" s="1">
        <v>6014852</v>
      </c>
      <c r="AF45" s="1"/>
    </row>
    <row r="46" spans="1:32" x14ac:dyDescent="0.3">
      <c r="A46" t="str">
        <f t="shared" si="3"/>
        <v>Rocket Lab</v>
      </c>
      <c r="B46" t="str">
        <f t="shared" si="4"/>
        <v>FFP</v>
      </c>
      <c r="C46" s="1">
        <f t="shared" si="5"/>
        <v>11364580.4262089</v>
      </c>
      <c r="D46" s="1">
        <f t="shared" si="6"/>
        <v>0</v>
      </c>
      <c r="E46" s="1">
        <f t="shared" si="7"/>
        <v>14099000</v>
      </c>
      <c r="F46" s="1">
        <f t="shared" si="8"/>
        <v>0</v>
      </c>
      <c r="G46" s="2" t="e">
        <f t="shared" si="9"/>
        <v>#DIV/0!</v>
      </c>
      <c r="H46" s="2">
        <f t="shared" si="10"/>
        <v>0.24060893330342448</v>
      </c>
      <c r="I46" s="2">
        <f t="shared" si="11"/>
        <v>0</v>
      </c>
      <c r="J46" s="2">
        <f t="shared" si="12"/>
        <v>2.1187271050097773E-3</v>
      </c>
      <c r="K46" s="2" t="e">
        <f>AF46/SUM(AF29:AF$53)</f>
        <v>#DIV/0!</v>
      </c>
      <c r="M46" t="s">
        <v>33</v>
      </c>
      <c r="N46" t="s">
        <v>69</v>
      </c>
      <c r="O46" s="1"/>
      <c r="P46" s="1"/>
      <c r="Q46" s="1"/>
      <c r="R46" s="1"/>
      <c r="S46" s="1"/>
      <c r="T46" s="1"/>
      <c r="U46" s="1"/>
      <c r="V46" s="1"/>
      <c r="W46" s="1">
        <v>3784970.78714502</v>
      </c>
      <c r="X46" s="1">
        <v>4872124.7732857596</v>
      </c>
      <c r="Y46" s="1">
        <v>0</v>
      </c>
      <c r="Z46" s="1">
        <v>7799094.3327917</v>
      </c>
      <c r="AA46" s="1">
        <v>0</v>
      </c>
      <c r="AB46" s="1">
        <v>11364580.4262089</v>
      </c>
      <c r="AC46" s="1">
        <v>510221.271309976</v>
      </c>
      <c r="AD46" s="1">
        <v>0</v>
      </c>
      <c r="AE46" s="1">
        <v>14099000</v>
      </c>
      <c r="AF46" s="1"/>
    </row>
    <row r="47" spans="1:32" x14ac:dyDescent="0.3">
      <c r="A47" t="str">
        <f t="shared" si="3"/>
        <v>SPACEX</v>
      </c>
      <c r="B47" t="str">
        <f t="shared" si="4"/>
        <v>FFP</v>
      </c>
      <c r="C47" s="1">
        <f t="shared" si="5"/>
        <v>1252837310.72894</v>
      </c>
      <c r="D47" s="1">
        <f t="shared" si="6"/>
        <v>2861192105.10251</v>
      </c>
      <c r="E47" s="1">
        <f t="shared" si="7"/>
        <v>3077664003.0893002</v>
      </c>
      <c r="F47" s="1">
        <f t="shared" si="8"/>
        <v>0</v>
      </c>
      <c r="G47" s="2">
        <f t="shared" si="9"/>
        <v>7.5657939080967296E-2</v>
      </c>
      <c r="H47" s="2">
        <f t="shared" si="10"/>
        <v>1.4565551941445762</v>
      </c>
      <c r="I47" s="2">
        <f t="shared" si="11"/>
        <v>0</v>
      </c>
      <c r="J47" s="2">
        <f t="shared" si="12"/>
        <v>0.4624959318716359</v>
      </c>
      <c r="K47" s="2" t="e">
        <f>AF47/SUM(AF29:AF$53)</f>
        <v>#DIV/0!</v>
      </c>
      <c r="M47" t="s">
        <v>34</v>
      </c>
      <c r="N47" t="s">
        <v>69</v>
      </c>
      <c r="O47" s="1"/>
      <c r="P47" s="1">
        <v>27740.029530870401</v>
      </c>
      <c r="Q47" s="1">
        <v>35226370.000457898</v>
      </c>
      <c r="R47" s="1">
        <v>157000956.58206299</v>
      </c>
      <c r="S47" s="1">
        <v>259648517.96945301</v>
      </c>
      <c r="T47" s="1">
        <v>335878641.54459399</v>
      </c>
      <c r="U47" s="1">
        <v>764939177.54444802</v>
      </c>
      <c r="V47" s="1">
        <v>465390488.06818497</v>
      </c>
      <c r="W47" s="1">
        <v>648895016.45421302</v>
      </c>
      <c r="X47" s="1">
        <v>812508592.90750098</v>
      </c>
      <c r="Y47" s="1">
        <v>761387346.44865</v>
      </c>
      <c r="Z47" s="1">
        <v>938402494.71385098</v>
      </c>
      <c r="AA47" s="1">
        <v>1433488744.1863</v>
      </c>
      <c r="AB47" s="1">
        <v>1252837310.72894</v>
      </c>
      <c r="AC47" s="1">
        <v>2394105858.77035</v>
      </c>
      <c r="AD47" s="1">
        <v>2861192105.10251</v>
      </c>
      <c r="AE47" s="1">
        <v>3077664003.0893002</v>
      </c>
      <c r="AF47" s="1"/>
    </row>
    <row r="48" spans="1:32" x14ac:dyDescent="0.3">
      <c r="A48" t="str">
        <f t="shared" si="3"/>
        <v>UNITED LAUNCH ALLIANCE</v>
      </c>
      <c r="B48" t="str">
        <f t="shared" si="4"/>
        <v>FFP</v>
      </c>
      <c r="C48" s="1">
        <f t="shared" si="5"/>
        <v>1532023775.9374299</v>
      </c>
      <c r="D48" s="1">
        <f t="shared" si="6"/>
        <v>1174750532.4858</v>
      </c>
      <c r="E48" s="1">
        <f t="shared" si="7"/>
        <v>1066848686.4453</v>
      </c>
      <c r="F48" s="1">
        <f t="shared" si="8"/>
        <v>0</v>
      </c>
      <c r="G48" s="2">
        <f t="shared" si="9"/>
        <v>-9.1850859443474486E-2</v>
      </c>
      <c r="H48" s="2">
        <f t="shared" si="10"/>
        <v>-0.30363438009145383</v>
      </c>
      <c r="I48" s="2">
        <f t="shared" si="11"/>
        <v>0</v>
      </c>
      <c r="J48" s="2">
        <f t="shared" si="12"/>
        <v>0.1603206772761</v>
      </c>
      <c r="K48" s="2" t="e">
        <f>AF48/SUM(AF29:AF$53)</f>
        <v>#DIV/0!</v>
      </c>
      <c r="M48" t="s">
        <v>35</v>
      </c>
      <c r="N48" t="s">
        <v>69</v>
      </c>
      <c r="O48" s="1"/>
      <c r="P48" s="1">
        <v>148402540.606112</v>
      </c>
      <c r="Q48" s="1">
        <v>653669193.71886301</v>
      </c>
      <c r="R48" s="1">
        <v>368370322.12001199</v>
      </c>
      <c r="S48" s="1">
        <v>459279918.52542698</v>
      </c>
      <c r="T48" s="1">
        <v>560573853.64294302</v>
      </c>
      <c r="U48" s="1">
        <v>1352581821.4336901</v>
      </c>
      <c r="V48" s="1">
        <v>2260700206.02283</v>
      </c>
      <c r="W48" s="1">
        <v>1481074503.2823901</v>
      </c>
      <c r="X48" s="1">
        <v>1047505927.31839</v>
      </c>
      <c r="Y48" s="1">
        <v>1729423182.53123</v>
      </c>
      <c r="Z48" s="1">
        <v>1146786316.74212</v>
      </c>
      <c r="AA48" s="1">
        <v>1344542442.6949</v>
      </c>
      <c r="AB48" s="1">
        <v>1532023775.9374299</v>
      </c>
      <c r="AC48" s="1">
        <v>787668772.18060005</v>
      </c>
      <c r="AD48" s="1">
        <v>1174750532.4858</v>
      </c>
      <c r="AE48" s="1">
        <v>1066848686.4453</v>
      </c>
      <c r="AF48" s="1"/>
    </row>
    <row r="49" spans="1:32" x14ac:dyDescent="0.3">
      <c r="A49" t="str">
        <f t="shared" si="3"/>
        <v>UNITED LAUNCH ALLIANCE</v>
      </c>
      <c r="B49" t="str">
        <f t="shared" si="4"/>
        <v>Incentive</v>
      </c>
      <c r="C49" s="1">
        <f t="shared" si="5"/>
        <v>-38043690.1388546</v>
      </c>
      <c r="D49" s="1">
        <f t="shared" si="6"/>
        <v>-692191.11151200801</v>
      </c>
      <c r="E49" s="1">
        <f t="shared" si="7"/>
        <v>-9015999.5</v>
      </c>
      <c r="F49" s="1">
        <f t="shared" si="8"/>
        <v>0</v>
      </c>
      <c r="G49" s="2">
        <f t="shared" si="9"/>
        <v>12.02530377818004</v>
      </c>
      <c r="H49" s="2">
        <f t="shared" si="10"/>
        <v>-0.76300933303018836</v>
      </c>
      <c r="I49" s="2">
        <f t="shared" si="11"/>
        <v>0</v>
      </c>
      <c r="J49" s="2">
        <f t="shared" si="12"/>
        <v>-1.3548792481313993E-3</v>
      </c>
      <c r="K49" s="2" t="e">
        <f>AF49/SUM(AF29:AF$53)</f>
        <v>#DIV/0!</v>
      </c>
      <c r="M49" t="s">
        <v>35</v>
      </c>
      <c r="N49" t="s">
        <v>71</v>
      </c>
      <c r="O49" s="1"/>
      <c r="P49" s="1"/>
      <c r="Q49" s="1"/>
      <c r="R49" s="1"/>
      <c r="S49" s="1">
        <v>464972333.64779299</v>
      </c>
      <c r="T49" s="1">
        <v>1051565580.3192</v>
      </c>
      <c r="U49" s="1">
        <v>709033759.34991002</v>
      </c>
      <c r="V49" s="1">
        <v>1247673383.61005</v>
      </c>
      <c r="W49" s="1">
        <v>1058574070.38809</v>
      </c>
      <c r="X49" s="1">
        <v>368856477.93737698</v>
      </c>
      <c r="Y49" s="1">
        <v>832461424.92479503</v>
      </c>
      <c r="Z49" s="1">
        <v>587712010.91798306</v>
      </c>
      <c r="AA49" s="1">
        <v>484433747.79606098</v>
      </c>
      <c r="AB49" s="1">
        <v>-38043690.1388546</v>
      </c>
      <c r="AC49" s="1">
        <v>-13994265.146924499</v>
      </c>
      <c r="AD49" s="1">
        <v>-692191.11151200801</v>
      </c>
      <c r="AE49" s="1">
        <v>-9015999.5</v>
      </c>
      <c r="AF49" s="1"/>
    </row>
    <row r="50" spans="1:32" x14ac:dyDescent="0.3">
      <c r="A50" t="str">
        <f t="shared" si="3"/>
        <v>UNITED LAUNCH ALLIANCE</v>
      </c>
      <c r="B50" t="str">
        <f t="shared" si="4"/>
        <v>Other CB</v>
      </c>
      <c r="C50" s="1">
        <f t="shared" si="5"/>
        <v>4172025.8679790399</v>
      </c>
      <c r="D50" s="1">
        <f t="shared" si="6"/>
        <v>0</v>
      </c>
      <c r="E50" s="1">
        <f t="shared" si="7"/>
        <v>-164764.9063</v>
      </c>
      <c r="F50" s="1">
        <f t="shared" si="8"/>
        <v>0</v>
      </c>
      <c r="G50" s="2" t="e">
        <f t="shared" si="9"/>
        <v>#DIV/0!</v>
      </c>
      <c r="H50" s="2">
        <f t="shared" si="10"/>
        <v>-1.039492781567966</v>
      </c>
      <c r="I50" s="2">
        <f t="shared" si="11"/>
        <v>0</v>
      </c>
      <c r="J50" s="2">
        <f t="shared" si="12"/>
        <v>-2.4760044891992779E-5</v>
      </c>
      <c r="K50" s="2" t="e">
        <f>AF50/SUM(AF29:AF$53)</f>
        <v>#DIV/0!</v>
      </c>
      <c r="M50" t="s">
        <v>35</v>
      </c>
      <c r="N50" t="s">
        <v>72</v>
      </c>
      <c r="O50" s="1"/>
      <c r="P50" s="1"/>
      <c r="Q50" s="1">
        <v>1277538248.2372899</v>
      </c>
      <c r="R50" s="1">
        <v>1361669033.22524</v>
      </c>
      <c r="S50" s="1">
        <v>1003100821.76315</v>
      </c>
      <c r="T50" s="1">
        <v>55851660.287451901</v>
      </c>
      <c r="U50" s="1">
        <v>39947007.704836197</v>
      </c>
      <c r="V50" s="1">
        <v>91350367.312056005</v>
      </c>
      <c r="W50" s="1">
        <v>81610764.449911699</v>
      </c>
      <c r="X50" s="1">
        <v>7686067.3173572803</v>
      </c>
      <c r="Y50" s="1">
        <v>48049023.121580198</v>
      </c>
      <c r="Z50" s="1">
        <v>47952734.164031602</v>
      </c>
      <c r="AA50" s="1">
        <v>90469945.967920601</v>
      </c>
      <c r="AB50" s="1">
        <v>4172025.8679790399</v>
      </c>
      <c r="AC50" s="1">
        <v>24711100.768764898</v>
      </c>
      <c r="AD50" s="1"/>
      <c r="AE50" s="1">
        <v>-164764.9063</v>
      </c>
      <c r="AF50" s="1"/>
    </row>
    <row r="51" spans="1:32" x14ac:dyDescent="0.3">
      <c r="A51" t="str">
        <f t="shared" si="3"/>
        <v>UNITED LAUNCH ALLIANCE</v>
      </c>
      <c r="B51" t="str">
        <f t="shared" si="4"/>
        <v>T&amp;M/LH/FPLOE</v>
      </c>
      <c r="C51" s="1">
        <f t="shared" si="5"/>
        <v>0</v>
      </c>
      <c r="D51" s="1">
        <f t="shared" si="6"/>
        <v>0</v>
      </c>
      <c r="E51" s="1">
        <f t="shared" si="7"/>
        <v>0</v>
      </c>
      <c r="F51" s="1">
        <f t="shared" si="8"/>
        <v>0</v>
      </c>
      <c r="G51" s="2" t="e">
        <f t="shared" si="9"/>
        <v>#DIV/0!</v>
      </c>
      <c r="H51" s="2" t="e">
        <f t="shared" si="10"/>
        <v>#DIV/0!</v>
      </c>
      <c r="I51" s="2" t="e">
        <f t="shared" si="11"/>
        <v>#DIV/0!</v>
      </c>
      <c r="J51" s="2">
        <f t="shared" si="12"/>
        <v>0</v>
      </c>
      <c r="K51" s="2" t="e">
        <f>AF51/SUM(AF29:AF$53)</f>
        <v>#DIV/0!</v>
      </c>
      <c r="M51" t="s">
        <v>35</v>
      </c>
      <c r="N51" t="s">
        <v>74</v>
      </c>
      <c r="O51" s="1"/>
      <c r="P51" s="1"/>
      <c r="Q51" s="1"/>
      <c r="R51" s="1"/>
      <c r="S51" s="1">
        <v>0</v>
      </c>
      <c r="T51" s="1">
        <v>2189037.0843823999</v>
      </c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x14ac:dyDescent="0.3">
      <c r="A52" t="str">
        <f t="shared" si="3"/>
        <v>UNITED LAUNCH ALLIANCE</v>
      </c>
      <c r="B52" t="str">
        <f t="shared" si="4"/>
        <v>UCA</v>
      </c>
      <c r="C52" s="1">
        <f t="shared" si="5"/>
        <v>0</v>
      </c>
      <c r="D52" s="1">
        <f t="shared" si="6"/>
        <v>0</v>
      </c>
      <c r="E52" s="1">
        <f t="shared" si="7"/>
        <v>0</v>
      </c>
      <c r="F52" s="1">
        <f t="shared" si="8"/>
        <v>0</v>
      </c>
      <c r="G52" s="2" t="e">
        <f t="shared" si="9"/>
        <v>#DIV/0!</v>
      </c>
      <c r="H52" s="2" t="e">
        <f t="shared" si="10"/>
        <v>#DIV/0!</v>
      </c>
      <c r="I52" s="2" t="e">
        <f t="shared" si="11"/>
        <v>#DIV/0!</v>
      </c>
      <c r="J52" s="2">
        <f t="shared" si="12"/>
        <v>0</v>
      </c>
      <c r="K52" s="2" t="e">
        <f>AF52/SUM(AF29:AF$53)</f>
        <v>#DIV/0!</v>
      </c>
      <c r="M52" t="s">
        <v>35</v>
      </c>
      <c r="N52" t="s">
        <v>73</v>
      </c>
      <c r="O52" s="1"/>
      <c r="P52" s="1"/>
      <c r="Q52" s="1">
        <v>189468676.08083001</v>
      </c>
      <c r="R52" s="1">
        <v>169356671.54017901</v>
      </c>
      <c r="S52" s="1">
        <v>576064850.11721504</v>
      </c>
      <c r="T52" s="1">
        <v>1924692919.9988401</v>
      </c>
      <c r="U52" s="1">
        <v>-108997962.229096</v>
      </c>
      <c r="V52" s="1">
        <v>45956458.746013001</v>
      </c>
      <c r="W52" s="1"/>
      <c r="X52" s="1">
        <v>888249226.62746406</v>
      </c>
      <c r="Y52" s="1">
        <v>135731263.88127401</v>
      </c>
      <c r="Z52" s="1">
        <v>293017286.48053497</v>
      </c>
      <c r="AA52" s="1"/>
      <c r="AB52" s="1"/>
      <c r="AC52" s="1">
        <v>9987403.7634133995</v>
      </c>
      <c r="AD52" s="1"/>
      <c r="AE52" s="1"/>
      <c r="AF52" s="1"/>
    </row>
    <row r="53" spans="1:32" x14ac:dyDescent="0.3">
      <c r="A53" t="str">
        <f t="shared" si="3"/>
        <v>Virgin Orbit</v>
      </c>
      <c r="B53" t="str">
        <f t="shared" si="4"/>
        <v>FFP</v>
      </c>
      <c r="C53" s="1">
        <f t="shared" si="5"/>
        <v>40566544.983080901</v>
      </c>
      <c r="D53" s="1">
        <f t="shared" si="6"/>
        <v>0</v>
      </c>
      <c r="E53" s="1">
        <f t="shared" si="7"/>
        <v>-210426</v>
      </c>
      <c r="F53" s="1">
        <f t="shared" si="8"/>
        <v>0</v>
      </c>
      <c r="G53" s="2" t="e">
        <f t="shared" si="9"/>
        <v>#DIV/0!</v>
      </c>
      <c r="H53" s="2">
        <f t="shared" si="10"/>
        <v>-1.0051871807196733</v>
      </c>
      <c r="I53" s="2">
        <f t="shared" si="11"/>
        <v>0</v>
      </c>
      <c r="J53" s="2">
        <f t="shared" si="12"/>
        <v>-3.1621765359159331E-5</v>
      </c>
      <c r="K53" s="2" t="e">
        <f>AF53/SUM(AF29:AF$53)</f>
        <v>#DIV/0!</v>
      </c>
      <c r="M53" t="s">
        <v>37</v>
      </c>
      <c r="N53" t="s">
        <v>69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>
        <v>40566544.983080901</v>
      </c>
      <c r="AC53" s="1">
        <v>2517250.1133785299</v>
      </c>
      <c r="AD53" s="1">
        <v>0</v>
      </c>
      <c r="AE53" s="1">
        <v>-210426</v>
      </c>
      <c r="AF53" s="1"/>
    </row>
    <row r="54" spans="1:32" x14ac:dyDescent="0.3">
      <c r="A54" t="str">
        <f t="shared" si="3"/>
        <v>Grand Total</v>
      </c>
      <c r="B54" t="str">
        <f t="shared" si="4"/>
        <v/>
      </c>
      <c r="C54" s="1">
        <f t="shared" si="5"/>
        <v>5525141087.9882727</v>
      </c>
      <c r="D54" s="1">
        <f t="shared" si="6"/>
        <v>6256191896.2924318</v>
      </c>
      <c r="E54" s="1">
        <f t="shared" si="7"/>
        <v>6654467187.7103014</v>
      </c>
      <c r="F54" s="1">
        <f t="shared" si="8"/>
        <v>0</v>
      </c>
      <c r="G54" s="2">
        <f t="shared" si="9"/>
        <v>6.3660977479590652E-2</v>
      </c>
      <c r="H54" s="2">
        <f t="shared" si="10"/>
        <v>0.20439769441855482</v>
      </c>
      <c r="I54" s="2">
        <f t="shared" si="11"/>
        <v>0</v>
      </c>
      <c r="J54" s="2">
        <f>SUM(J$29:J$53)</f>
        <v>0.99999999999999967</v>
      </c>
      <c r="K54" s="2" t="e">
        <f>SUM(K$29:K$53)</f>
        <v>#DIV/0!</v>
      </c>
      <c r="M54" t="s">
        <v>38</v>
      </c>
      <c r="N54" t="s">
        <v>39</v>
      </c>
      <c r="O54" s="1">
        <f t="shared" ref="O54:AE54" si="13">SUM(O30:O53)</f>
        <v>665458566.97000766</v>
      </c>
      <c r="P54" s="1">
        <f t="shared" si="13"/>
        <v>2038508116.6367981</v>
      </c>
      <c r="Q54" s="1">
        <f t="shared" si="13"/>
        <v>3265830991.812849</v>
      </c>
      <c r="R54" s="1">
        <f t="shared" si="13"/>
        <v>3215728659.7175026</v>
      </c>
      <c r="S54" s="1">
        <f t="shared" si="13"/>
        <v>4042178534.2321434</v>
      </c>
      <c r="T54" s="1">
        <f t="shared" si="13"/>
        <v>5815311667.5368385</v>
      </c>
      <c r="U54" s="1">
        <f t="shared" si="13"/>
        <v>4376657956.3935452</v>
      </c>
      <c r="V54" s="1">
        <f t="shared" si="13"/>
        <v>5829907794.0743017</v>
      </c>
      <c r="W54" s="1">
        <f t="shared" si="13"/>
        <v>5176802013.6205978</v>
      </c>
      <c r="X54" s="1">
        <f t="shared" si="13"/>
        <v>4950560251.6704865</v>
      </c>
      <c r="Y54" s="1">
        <f t="shared" si="13"/>
        <v>5377454142.1970949</v>
      </c>
      <c r="Z54" s="1">
        <f t="shared" si="13"/>
        <v>4867056334.5845251</v>
      </c>
      <c r="AA54" s="1">
        <f t="shared" si="13"/>
        <v>5914734696.9592037</v>
      </c>
      <c r="AB54" s="1">
        <f t="shared" si="13"/>
        <v>5525141087.9882727</v>
      </c>
      <c r="AC54" s="1">
        <f t="shared" si="13"/>
        <v>5763016176.6479235</v>
      </c>
      <c r="AD54" s="1">
        <f t="shared" si="13"/>
        <v>6256191896.2924318</v>
      </c>
      <c r="AE54" s="1">
        <f t="shared" si="13"/>
        <v>6654467187.7103014</v>
      </c>
      <c r="AF54" s="1"/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58"/>
  <sheetViews>
    <sheetView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11.5546875" defaultRowHeight="14.4" x14ac:dyDescent="0.3"/>
  <sheetData>
    <row r="1" spans="1:32" x14ac:dyDescent="0.3">
      <c r="A1" t="str">
        <f t="shared" ref="A1:A28" si="0">M1</f>
        <v>ParentID</v>
      </c>
      <c r="B1" t="str">
        <f t="shared" ref="B1:B28" si="1">N1</f>
        <v>Vehicle.sum7</v>
      </c>
      <c r="M1" t="s">
        <v>0</v>
      </c>
      <c r="N1" t="s">
        <v>75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12</v>
      </c>
      <c r="Z1" t="s">
        <v>13</v>
      </c>
      <c r="AA1" t="s">
        <v>14</v>
      </c>
      <c r="AB1" t="s">
        <v>15</v>
      </c>
      <c r="AC1" t="s">
        <v>16</v>
      </c>
      <c r="AD1" t="s">
        <v>17</v>
      </c>
      <c r="AE1" t="s">
        <v>18</v>
      </c>
    </row>
    <row r="2" spans="1:32" x14ac:dyDescent="0.3">
      <c r="A2" t="str">
        <f t="shared" si="0"/>
        <v>ABL Space</v>
      </c>
      <c r="B2" t="str">
        <f t="shared" si="1"/>
        <v>Multi-Awd.</v>
      </c>
      <c r="M2" t="s">
        <v>19</v>
      </c>
      <c r="N2" t="s">
        <v>76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>
        <v>0</v>
      </c>
      <c r="AE2" s="1">
        <v>5000</v>
      </c>
      <c r="AF2" s="1"/>
    </row>
    <row r="3" spans="1:32" x14ac:dyDescent="0.3">
      <c r="A3" t="str">
        <f t="shared" si="0"/>
        <v>ABL Space</v>
      </c>
      <c r="B3" t="str">
        <f t="shared" si="1"/>
        <v>Single-Awd.</v>
      </c>
      <c r="M3" t="s">
        <v>19</v>
      </c>
      <c r="N3" t="s">
        <v>77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>
        <v>50000</v>
      </c>
      <c r="AD3" s="1">
        <v>0</v>
      </c>
      <c r="AE3" s="1">
        <v>1000000</v>
      </c>
      <c r="AF3" s="1"/>
    </row>
    <row r="4" spans="1:32" x14ac:dyDescent="0.3">
      <c r="A4" t="str">
        <f t="shared" si="0"/>
        <v>BLUE ORIGIN</v>
      </c>
      <c r="B4" t="str">
        <f t="shared" si="1"/>
        <v>Definitive</v>
      </c>
      <c r="M4" t="s">
        <v>21</v>
      </c>
      <c r="N4" t="s">
        <v>78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>
        <v>0</v>
      </c>
      <c r="AA4" s="1">
        <v>1322259</v>
      </c>
      <c r="AB4" s="1">
        <v>229642445</v>
      </c>
      <c r="AC4" s="1">
        <v>274351818</v>
      </c>
      <c r="AD4" s="1">
        <v>14048213</v>
      </c>
      <c r="AE4" s="1">
        <v>425822771</v>
      </c>
      <c r="AF4" s="1"/>
    </row>
    <row r="5" spans="1:32" x14ac:dyDescent="0.3">
      <c r="A5" t="str">
        <f t="shared" si="0"/>
        <v>BLUE ORIGIN</v>
      </c>
      <c r="B5" t="str">
        <f t="shared" si="1"/>
        <v>Multi-Awd.</v>
      </c>
      <c r="M5" t="s">
        <v>21</v>
      </c>
      <c r="N5" t="s">
        <v>76</v>
      </c>
      <c r="O5" s="1"/>
      <c r="P5" s="1"/>
      <c r="Q5" s="1"/>
      <c r="R5" s="1"/>
      <c r="S5" s="1"/>
      <c r="T5" s="1"/>
      <c r="U5" s="1"/>
      <c r="V5" s="1"/>
      <c r="W5" s="1"/>
      <c r="X5" s="1">
        <v>781920</v>
      </c>
      <c r="Y5" s="1">
        <v>664628.46100000001</v>
      </c>
      <c r="Z5" s="1">
        <v>352325.96490000002</v>
      </c>
      <c r="AA5" s="1">
        <v>1239860.9752</v>
      </c>
      <c r="AB5" s="1">
        <v>1297636.1484000001</v>
      </c>
      <c r="AC5" s="1">
        <v>4580001.5996000003</v>
      </c>
      <c r="AD5" s="1">
        <v>1075360</v>
      </c>
      <c r="AE5" s="1">
        <v>15021617</v>
      </c>
      <c r="AF5" s="1"/>
    </row>
    <row r="6" spans="1:32" x14ac:dyDescent="0.3">
      <c r="A6" t="str">
        <f t="shared" si="0"/>
        <v>BOEING</v>
      </c>
      <c r="B6" t="str">
        <f t="shared" si="1"/>
        <v>BOA or BPA</v>
      </c>
      <c r="M6" t="s">
        <v>26</v>
      </c>
      <c r="N6" t="s">
        <v>79</v>
      </c>
      <c r="O6" s="1"/>
      <c r="P6" s="1">
        <v>5339832</v>
      </c>
      <c r="Q6" s="1">
        <v>3151588</v>
      </c>
      <c r="R6" s="1">
        <v>5800779</v>
      </c>
      <c r="S6" s="1">
        <v>3602768</v>
      </c>
      <c r="T6" s="1">
        <v>5511506</v>
      </c>
      <c r="U6" s="1">
        <v>4043641.08</v>
      </c>
      <c r="V6" s="1">
        <v>861081</v>
      </c>
      <c r="W6" s="1">
        <v>164681.5796</v>
      </c>
      <c r="X6" s="1">
        <v>-41332.831100000003</v>
      </c>
      <c r="Y6" s="1">
        <v>84163.319399999993</v>
      </c>
      <c r="Z6" s="1">
        <v>-12349.669900000001</v>
      </c>
      <c r="AA6" s="1">
        <v>-38125.960500000001</v>
      </c>
      <c r="AB6" s="1">
        <v>-5.83</v>
      </c>
      <c r="AC6" s="1">
        <v>5.83</v>
      </c>
      <c r="AD6" s="1"/>
      <c r="AE6" s="1"/>
      <c r="AF6" s="1"/>
    </row>
    <row r="7" spans="1:32" x14ac:dyDescent="0.3">
      <c r="A7" t="str">
        <f t="shared" si="0"/>
        <v>BOEING</v>
      </c>
      <c r="B7" t="str">
        <f t="shared" si="1"/>
        <v>Definitive</v>
      </c>
      <c r="M7" t="s">
        <v>26</v>
      </c>
      <c r="N7" t="s">
        <v>78</v>
      </c>
      <c r="O7" s="1">
        <v>133096544.25</v>
      </c>
      <c r="P7" s="1">
        <v>850357468.22000003</v>
      </c>
      <c r="Q7" s="1">
        <v>104448786.62</v>
      </c>
      <c r="R7" s="1">
        <v>231008967</v>
      </c>
      <c r="S7" s="1">
        <v>251971072.69490001</v>
      </c>
      <c r="T7" s="1">
        <v>547363416.80009997</v>
      </c>
      <c r="U7" s="1">
        <v>611878790.24000001</v>
      </c>
      <c r="V7" s="1">
        <v>649267959.00999999</v>
      </c>
      <c r="W7" s="1">
        <v>650376575.6803</v>
      </c>
      <c r="X7" s="1">
        <v>831691694.41719997</v>
      </c>
      <c r="Y7" s="1">
        <v>801676645.31879997</v>
      </c>
      <c r="Z7" s="1">
        <v>899728634.95000005</v>
      </c>
      <c r="AA7" s="1">
        <v>807948209.09000003</v>
      </c>
      <c r="AB7" s="1">
        <v>920662731.33000004</v>
      </c>
      <c r="AC7" s="1">
        <v>1061765308</v>
      </c>
      <c r="AD7" s="1">
        <v>1238300366.0599999</v>
      </c>
      <c r="AE7" s="1">
        <v>1037687747.1201</v>
      </c>
      <c r="AF7" s="1"/>
    </row>
    <row r="8" spans="1:32" x14ac:dyDescent="0.3">
      <c r="A8" t="str">
        <f t="shared" si="0"/>
        <v>BOEING</v>
      </c>
      <c r="B8" t="str">
        <f t="shared" si="1"/>
        <v>Multi-Awd.</v>
      </c>
      <c r="M8" t="s">
        <v>26</v>
      </c>
      <c r="N8" t="s">
        <v>76</v>
      </c>
      <c r="O8" s="1">
        <v>6714741</v>
      </c>
      <c r="P8" s="1">
        <v>5030758</v>
      </c>
      <c r="Q8" s="1">
        <v>4999474</v>
      </c>
      <c r="R8" s="1">
        <v>15679052</v>
      </c>
      <c r="S8" s="1">
        <v>18930753</v>
      </c>
      <c r="T8" s="1">
        <v>18176608</v>
      </c>
      <c r="U8" s="1">
        <v>17282812.510000002</v>
      </c>
      <c r="V8" s="1">
        <v>25517477.410100002</v>
      </c>
      <c r="W8" s="1">
        <v>32602525.9791</v>
      </c>
      <c r="X8" s="1">
        <v>4708930.6698000003</v>
      </c>
      <c r="Y8" s="1">
        <v>13411254.0606</v>
      </c>
      <c r="Z8" s="1">
        <v>3783800.4799000002</v>
      </c>
      <c r="AA8" s="1">
        <v>7112648.5802999996</v>
      </c>
      <c r="AB8" s="1">
        <v>6266029.3004999999</v>
      </c>
      <c r="AC8" s="1">
        <v>4286455.8616000004</v>
      </c>
      <c r="AD8" s="1">
        <v>724253</v>
      </c>
      <c r="AE8" s="1">
        <v>1634578</v>
      </c>
      <c r="AF8" s="1"/>
    </row>
    <row r="9" spans="1:32" x14ac:dyDescent="0.3">
      <c r="A9" t="str">
        <f t="shared" si="0"/>
        <v>BOEING</v>
      </c>
      <c r="B9" t="str">
        <f t="shared" si="1"/>
        <v>Pur. Order</v>
      </c>
      <c r="M9" t="s">
        <v>26</v>
      </c>
      <c r="N9" t="s">
        <v>80</v>
      </c>
      <c r="O9" s="1">
        <v>1973413</v>
      </c>
      <c r="P9" s="1">
        <v>171100</v>
      </c>
      <c r="Q9" s="1">
        <v>965900</v>
      </c>
      <c r="R9" s="1">
        <v>23734.539100000002</v>
      </c>
      <c r="S9" s="1">
        <v>14965</v>
      </c>
      <c r="T9" s="1">
        <v>793000</v>
      </c>
      <c r="U9" s="1">
        <v>166978</v>
      </c>
      <c r="V9" s="1">
        <v>48557.75</v>
      </c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x14ac:dyDescent="0.3">
      <c r="A10" t="str">
        <f t="shared" si="0"/>
        <v>BOEING</v>
      </c>
      <c r="B10" t="str">
        <f t="shared" si="1"/>
        <v>Single-Awd.</v>
      </c>
      <c r="M10" t="s">
        <v>26</v>
      </c>
      <c r="N10" t="s">
        <v>77</v>
      </c>
      <c r="O10" s="1">
        <v>614895</v>
      </c>
      <c r="P10" s="1">
        <v>3842190.0019</v>
      </c>
      <c r="Q10" s="1">
        <v>100000</v>
      </c>
      <c r="R10" s="1">
        <v>1402509</v>
      </c>
      <c r="S10" s="1">
        <v>515362</v>
      </c>
      <c r="T10" s="1">
        <v>314623</v>
      </c>
      <c r="U10" s="1">
        <v>284446.3</v>
      </c>
      <c r="V10" s="1">
        <v>71612.91</v>
      </c>
      <c r="W10" s="1">
        <v>49025536.739200003</v>
      </c>
      <c r="X10" s="1">
        <v>77110000</v>
      </c>
      <c r="Y10" s="1">
        <v>154220000</v>
      </c>
      <c r="Z10" s="1">
        <v>263042933.8398</v>
      </c>
      <c r="AA10" s="1">
        <v>210887040.81009999</v>
      </c>
      <c r="AB10" s="1">
        <v>21710350.000500001</v>
      </c>
      <c r="AC10" s="1">
        <v>7992389.04</v>
      </c>
      <c r="AD10" s="1">
        <v>9826582.375</v>
      </c>
      <c r="AE10" s="1">
        <v>14501554.5</v>
      </c>
      <c r="AF10" s="1"/>
    </row>
    <row r="11" spans="1:32" x14ac:dyDescent="0.3">
      <c r="A11" t="str">
        <f t="shared" si="0"/>
        <v>Firefly Aerospace</v>
      </c>
      <c r="B11" t="str">
        <f t="shared" si="1"/>
        <v>Multi-Awd.</v>
      </c>
      <c r="M11" t="s">
        <v>29</v>
      </c>
      <c r="N11" t="s">
        <v>76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>
        <v>25000</v>
      </c>
      <c r="AB11" s="1"/>
      <c r="AC11" s="1">
        <v>49899250.5</v>
      </c>
      <c r="AD11" s="1">
        <v>37869252</v>
      </c>
      <c r="AE11" s="1">
        <v>94871677</v>
      </c>
      <c r="AF11" s="1"/>
    </row>
    <row r="12" spans="1:32" x14ac:dyDescent="0.3">
      <c r="A12" t="str">
        <f t="shared" si="0"/>
        <v>NORTHROP GRUMMAN</v>
      </c>
      <c r="B12" t="str">
        <f t="shared" si="1"/>
        <v>Definitive</v>
      </c>
      <c r="M12" t="s">
        <v>30</v>
      </c>
      <c r="N12" t="s">
        <v>78</v>
      </c>
      <c r="O12" s="1">
        <v>224456594.88</v>
      </c>
      <c r="P12" s="1">
        <v>287287745.19999999</v>
      </c>
      <c r="Q12" s="1">
        <v>302972659.76999998</v>
      </c>
      <c r="R12" s="1">
        <v>253972423</v>
      </c>
      <c r="S12" s="1">
        <v>268465917.31010002</v>
      </c>
      <c r="T12" s="1">
        <v>278632009.5625</v>
      </c>
      <c r="U12" s="1">
        <v>339007171</v>
      </c>
      <c r="V12" s="1">
        <v>370218059</v>
      </c>
      <c r="W12" s="1">
        <v>328096438.02209997</v>
      </c>
      <c r="X12" s="1">
        <v>315970554.76560003</v>
      </c>
      <c r="Y12" s="1">
        <v>307116414.32810003</v>
      </c>
      <c r="Z12" s="1">
        <v>250912740.59</v>
      </c>
      <c r="AA12" s="1">
        <v>472155838.47000003</v>
      </c>
      <c r="AB12" s="1">
        <v>495729301</v>
      </c>
      <c r="AC12" s="1">
        <v>386191911.42000002</v>
      </c>
      <c r="AD12" s="1">
        <v>176556217.74000001</v>
      </c>
      <c r="AE12" s="1">
        <v>155094527.0088</v>
      </c>
      <c r="AF12" s="1"/>
    </row>
    <row r="13" spans="1:32" x14ac:dyDescent="0.3">
      <c r="A13" t="str">
        <f t="shared" si="0"/>
        <v>NORTHROP GRUMMAN</v>
      </c>
      <c r="B13" t="str">
        <f t="shared" si="1"/>
        <v>Multi-Awd.</v>
      </c>
      <c r="M13" t="s">
        <v>30</v>
      </c>
      <c r="N13" t="s">
        <v>76</v>
      </c>
      <c r="O13" s="1">
        <v>3127265</v>
      </c>
      <c r="P13" s="1">
        <v>10896509.5</v>
      </c>
      <c r="Q13" s="1">
        <v>4588625.5</v>
      </c>
      <c r="R13" s="1">
        <v>2191222</v>
      </c>
      <c r="S13" s="1">
        <v>752000</v>
      </c>
      <c r="T13" s="1">
        <v>528480</v>
      </c>
      <c r="U13" s="1">
        <v>-1251.76</v>
      </c>
      <c r="V13" s="1">
        <v>748798.21</v>
      </c>
      <c r="W13" s="1">
        <v>296770.32809999998</v>
      </c>
      <c r="X13" s="1">
        <v>433588.95020000002</v>
      </c>
      <c r="Y13" s="1">
        <v>-10000</v>
      </c>
      <c r="Z13" s="1">
        <v>0</v>
      </c>
      <c r="AA13" s="1">
        <v>499735815.5</v>
      </c>
      <c r="AB13" s="1">
        <v>490815513.44929999</v>
      </c>
      <c r="AC13" s="1">
        <v>413032020.72979999</v>
      </c>
      <c r="AD13" s="1">
        <v>489579463.30940002</v>
      </c>
      <c r="AE13" s="1">
        <v>496133620</v>
      </c>
      <c r="AF13" s="1"/>
    </row>
    <row r="14" spans="1:32" x14ac:dyDescent="0.3">
      <c r="A14" t="str">
        <f t="shared" si="0"/>
        <v>NORTHROP GRUMMAN</v>
      </c>
      <c r="B14" t="str">
        <f t="shared" si="1"/>
        <v>Pur. Order</v>
      </c>
      <c r="M14" t="s">
        <v>30</v>
      </c>
      <c r="N14" t="s">
        <v>80</v>
      </c>
      <c r="O14" s="1"/>
      <c r="P14" s="1"/>
      <c r="Q14" s="1"/>
      <c r="R14" s="1">
        <v>99994</v>
      </c>
      <c r="S14" s="1">
        <v>199986</v>
      </c>
      <c r="T14" s="1">
        <v>124842</v>
      </c>
      <c r="U14" s="1">
        <v>124999</v>
      </c>
      <c r="V14" s="1">
        <v>624995</v>
      </c>
      <c r="W14" s="1">
        <v>358219</v>
      </c>
      <c r="X14" s="1">
        <v>429498</v>
      </c>
      <c r="Y14" s="1">
        <v>146810</v>
      </c>
      <c r="Z14" s="1">
        <v>37913</v>
      </c>
      <c r="AA14" s="1"/>
      <c r="AB14" s="1"/>
      <c r="AC14" s="1"/>
      <c r="AD14" s="1"/>
      <c r="AE14" s="1">
        <v>104515.9531</v>
      </c>
      <c r="AF14" s="1"/>
    </row>
    <row r="15" spans="1:32" x14ac:dyDescent="0.3">
      <c r="A15" t="str">
        <f t="shared" si="0"/>
        <v>NORTHROP GRUMMAN</v>
      </c>
      <c r="B15" t="str">
        <f t="shared" si="1"/>
        <v>Single-Awd.</v>
      </c>
      <c r="M15" t="s">
        <v>30</v>
      </c>
      <c r="N15" t="s">
        <v>77</v>
      </c>
      <c r="O15" s="1"/>
      <c r="P15" s="1"/>
      <c r="Q15" s="1"/>
      <c r="R15" s="1">
        <v>237620</v>
      </c>
      <c r="S15" s="1">
        <v>112150</v>
      </c>
      <c r="T15" s="1">
        <v>25000</v>
      </c>
      <c r="U15" s="1">
        <v>50000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-32616.7402</v>
      </c>
      <c r="AB15" s="1">
        <v>49500000</v>
      </c>
      <c r="AC15" s="1">
        <v>80210000</v>
      </c>
      <c r="AD15" s="1">
        <v>153301307</v>
      </c>
      <c r="AE15" s="1">
        <v>257354229</v>
      </c>
      <c r="AF15" s="1"/>
    </row>
    <row r="16" spans="1:32" x14ac:dyDescent="0.3">
      <c r="A16" t="str">
        <f t="shared" si="0"/>
        <v>NORTHROP GRUMMAN</v>
      </c>
      <c r="B16">
        <f t="shared" si="1"/>
        <v>0</v>
      </c>
      <c r="M16" t="s">
        <v>30</v>
      </c>
      <c r="O16" s="1"/>
      <c r="P16" s="1"/>
      <c r="Q16" s="1"/>
      <c r="R16" s="1">
        <v>60000</v>
      </c>
      <c r="S16" s="1">
        <v>0</v>
      </c>
      <c r="T16" s="1">
        <v>-30000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/>
      <c r="AA16" s="1"/>
      <c r="AB16" s="1"/>
      <c r="AC16" s="1"/>
      <c r="AD16" s="1"/>
      <c r="AE16" s="1"/>
      <c r="AF16" s="1"/>
    </row>
    <row r="17" spans="1:32" x14ac:dyDescent="0.3">
      <c r="A17" t="str">
        <f t="shared" si="0"/>
        <v>RUSSIA SPACE AGENCY</v>
      </c>
      <c r="B17" t="str">
        <f t="shared" si="1"/>
        <v>Definitive</v>
      </c>
      <c r="M17" t="s">
        <v>31</v>
      </c>
      <c r="N17" t="s">
        <v>78</v>
      </c>
      <c r="O17" s="1">
        <v>100040612</v>
      </c>
      <c r="P17" s="1">
        <v>199782273</v>
      </c>
      <c r="Q17" s="1">
        <v>387192261</v>
      </c>
      <c r="R17" s="1">
        <v>341238820</v>
      </c>
      <c r="S17" s="1">
        <v>414009402.3398</v>
      </c>
      <c r="T17" s="1">
        <v>586488883.38090003</v>
      </c>
      <c r="U17" s="1">
        <v>285001263</v>
      </c>
      <c r="V17" s="1">
        <v>312278472.29000002</v>
      </c>
      <c r="W17" s="1">
        <v>459872927.36330003</v>
      </c>
      <c r="X17" s="1">
        <v>235823637.52149999</v>
      </c>
      <c r="Y17" s="1">
        <v>254927244.28130001</v>
      </c>
      <c r="Z17" s="1">
        <v>127459133.88</v>
      </c>
      <c r="AA17" s="1">
        <v>184529617.63999999</v>
      </c>
      <c r="AB17" s="1">
        <v>136408443.41</v>
      </c>
      <c r="AC17" s="1">
        <v>3413944.54</v>
      </c>
      <c r="AD17" s="1">
        <v>2504481</v>
      </c>
      <c r="AE17" s="1">
        <v>6014852</v>
      </c>
      <c r="AF17" s="1"/>
    </row>
    <row r="18" spans="1:32" x14ac:dyDescent="0.3">
      <c r="A18" t="str">
        <f t="shared" si="0"/>
        <v>Rocket Lab</v>
      </c>
      <c r="B18" t="str">
        <f t="shared" si="1"/>
        <v>Definitive</v>
      </c>
      <c r="M18" t="s">
        <v>33</v>
      </c>
      <c r="N18" t="s">
        <v>78</v>
      </c>
      <c r="O18" s="1"/>
      <c r="P18" s="1"/>
      <c r="Q18" s="1"/>
      <c r="R18" s="1"/>
      <c r="S18" s="1"/>
      <c r="T18" s="1"/>
      <c r="U18" s="1"/>
      <c r="V18" s="1"/>
      <c r="W18" s="1">
        <v>3025000</v>
      </c>
      <c r="X18" s="1">
        <v>3925000</v>
      </c>
      <c r="Y18" s="1">
        <v>0</v>
      </c>
      <c r="Z18" s="1">
        <v>6530871</v>
      </c>
      <c r="AA18" s="1">
        <v>0</v>
      </c>
      <c r="AB18" s="1">
        <v>9769139</v>
      </c>
      <c r="AC18" s="1">
        <v>456010</v>
      </c>
      <c r="AD18" s="1">
        <v>0</v>
      </c>
      <c r="AE18" s="1">
        <v>115500</v>
      </c>
      <c r="AF18" s="1"/>
    </row>
    <row r="19" spans="1:32" x14ac:dyDescent="0.3">
      <c r="A19" t="str">
        <f t="shared" si="0"/>
        <v>Rocket Lab</v>
      </c>
      <c r="B19" t="str">
        <f t="shared" si="1"/>
        <v>Multi-Awd.</v>
      </c>
      <c r="M19" t="s">
        <v>33</v>
      </c>
      <c r="N19" t="s">
        <v>76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>
        <v>50000</v>
      </c>
      <c r="AC19" s="1">
        <v>0</v>
      </c>
      <c r="AD19" s="1">
        <v>0</v>
      </c>
      <c r="AE19" s="1">
        <v>13983500</v>
      </c>
      <c r="AF19" s="1"/>
    </row>
    <row r="20" spans="1:32" x14ac:dyDescent="0.3">
      <c r="A20" t="str">
        <f t="shared" si="0"/>
        <v>SPACEX</v>
      </c>
      <c r="B20" t="str">
        <f t="shared" si="1"/>
        <v>Definitive</v>
      </c>
      <c r="M20" t="s">
        <v>34</v>
      </c>
      <c r="N20" t="s">
        <v>78</v>
      </c>
      <c r="O20" s="1"/>
      <c r="P20" s="1">
        <v>20000</v>
      </c>
      <c r="Q20" s="1">
        <v>587217.65</v>
      </c>
      <c r="R20" s="1">
        <v>754625</v>
      </c>
      <c r="S20" s="1">
        <v>294921</v>
      </c>
      <c r="T20" s="1">
        <v>0</v>
      </c>
      <c r="U20" s="1">
        <v>8100000</v>
      </c>
      <c r="V20" s="1">
        <v>5722179</v>
      </c>
      <c r="W20" s="1">
        <v>961124</v>
      </c>
      <c r="X20" s="1">
        <v>83422533</v>
      </c>
      <c r="Y20" s="1">
        <v>105953407.25</v>
      </c>
      <c r="Z20" s="1">
        <v>232991912.97</v>
      </c>
      <c r="AA20" s="1">
        <v>376085454.47000003</v>
      </c>
      <c r="AB20" s="1">
        <v>101949705.54000001</v>
      </c>
      <c r="AC20" s="1">
        <v>528293091.50999999</v>
      </c>
      <c r="AD20" s="1">
        <v>998528903.73000002</v>
      </c>
      <c r="AE20" s="1">
        <v>990355838.73759997</v>
      </c>
      <c r="AF20" s="1"/>
    </row>
    <row r="21" spans="1:32" x14ac:dyDescent="0.3">
      <c r="A21" t="str">
        <f t="shared" si="0"/>
        <v>SPACEX</v>
      </c>
      <c r="B21" t="str">
        <f t="shared" si="1"/>
        <v>Multi-Awd.</v>
      </c>
      <c r="M21" t="s">
        <v>34</v>
      </c>
      <c r="N21" t="s">
        <v>76</v>
      </c>
      <c r="O21" s="1"/>
      <c r="P21" s="1"/>
      <c r="Q21" s="1">
        <v>25070000</v>
      </c>
      <c r="R21" s="1">
        <v>114587767</v>
      </c>
      <c r="S21" s="1">
        <v>194287256.50999999</v>
      </c>
      <c r="T21" s="1">
        <v>256277026.80000001</v>
      </c>
      <c r="U21" s="1">
        <v>586142502.10000002</v>
      </c>
      <c r="V21" s="1">
        <v>362411723.89999998</v>
      </c>
      <c r="W21" s="1">
        <v>517644576.06</v>
      </c>
      <c r="X21" s="1">
        <v>419040999.85000002</v>
      </c>
      <c r="Y21" s="1">
        <v>437328869.58999997</v>
      </c>
      <c r="Z21" s="1">
        <v>467862659.62</v>
      </c>
      <c r="AA21" s="1">
        <v>742137221.62</v>
      </c>
      <c r="AB21" s="1">
        <v>708516141.25999999</v>
      </c>
      <c r="AC21" s="1">
        <v>735561013.13999999</v>
      </c>
      <c r="AD21" s="1">
        <v>732854777.21000004</v>
      </c>
      <c r="AE21" s="1">
        <v>688149527.5</v>
      </c>
      <c r="AF21" s="1"/>
    </row>
    <row r="22" spans="1:32" x14ac:dyDescent="0.3">
      <c r="A22" t="str">
        <f t="shared" si="0"/>
        <v>SPACEX</v>
      </c>
      <c r="B22" t="str">
        <f t="shared" si="1"/>
        <v>Single-Awd.</v>
      </c>
      <c r="M22" t="s">
        <v>34</v>
      </c>
      <c r="N22" t="s">
        <v>77</v>
      </c>
      <c r="O22" s="1"/>
      <c r="P22" s="1"/>
      <c r="Q22" s="1"/>
      <c r="R22" s="1"/>
      <c r="S22" s="1"/>
      <c r="T22" s="1"/>
      <c r="U22" s="1"/>
      <c r="V22" s="1"/>
      <c r="W22" s="1"/>
      <c r="X22" s="1">
        <v>152096105</v>
      </c>
      <c r="Y22" s="1">
        <v>80447834</v>
      </c>
      <c r="Z22" s="1">
        <v>84952776</v>
      </c>
      <c r="AA22" s="1">
        <v>104358737</v>
      </c>
      <c r="AB22" s="1">
        <v>272001190</v>
      </c>
      <c r="AC22" s="1">
        <v>875876780.84379995</v>
      </c>
      <c r="AD22" s="1">
        <v>1004644453.9375</v>
      </c>
      <c r="AE22" s="1">
        <v>1399158636.8517001</v>
      </c>
      <c r="AF22" s="1"/>
    </row>
    <row r="23" spans="1:32" x14ac:dyDescent="0.3">
      <c r="A23" t="str">
        <f t="shared" si="0"/>
        <v>UNITED LAUNCH ALLIANCE</v>
      </c>
      <c r="B23" t="str">
        <f t="shared" si="1"/>
        <v>Definitive</v>
      </c>
      <c r="M23" t="s">
        <v>35</v>
      </c>
      <c r="N23" t="s">
        <v>78</v>
      </c>
      <c r="O23" s="1"/>
      <c r="P23" s="1">
        <v>106995229</v>
      </c>
      <c r="Q23" s="1">
        <v>1411002428.52</v>
      </c>
      <c r="R23" s="1">
        <v>1394479108.5578001</v>
      </c>
      <c r="S23" s="1">
        <v>1865399609.0599</v>
      </c>
      <c r="T23" s="1">
        <v>2543256944.1883998</v>
      </c>
      <c r="U23" s="1">
        <v>1354440787.75</v>
      </c>
      <c r="V23" s="1">
        <v>2559483250.9960999</v>
      </c>
      <c r="W23" s="1">
        <v>1747203801.03</v>
      </c>
      <c r="X23" s="1">
        <v>1556742332.1749001</v>
      </c>
      <c r="Y23" s="1">
        <v>2082070477.2</v>
      </c>
      <c r="Z23" s="1">
        <v>1441149279.23</v>
      </c>
      <c r="AA23" s="1">
        <v>1424141543.4400001</v>
      </c>
      <c r="AB23" s="1">
        <v>688251396.47000003</v>
      </c>
      <c r="AC23" s="1">
        <v>244811511.19999999</v>
      </c>
      <c r="AD23" s="1">
        <v>332164480.25</v>
      </c>
      <c r="AE23" s="1">
        <v>217271733.539</v>
      </c>
      <c r="AF23" s="1"/>
    </row>
    <row r="24" spans="1:32" x14ac:dyDescent="0.3">
      <c r="A24" t="str">
        <f t="shared" si="0"/>
        <v>UNITED LAUNCH ALLIANCE</v>
      </c>
      <c r="B24" t="str">
        <f t="shared" si="1"/>
        <v>Multi-Awd.</v>
      </c>
      <c r="M24" t="s">
        <v>35</v>
      </c>
      <c r="N24" t="s">
        <v>76</v>
      </c>
      <c r="O24" s="1"/>
      <c r="P24" s="1"/>
      <c r="Q24" s="1">
        <v>133597504</v>
      </c>
      <c r="R24" s="1">
        <v>932014.1875</v>
      </c>
      <c r="S24" s="1">
        <v>10676999</v>
      </c>
      <c r="T24" s="1">
        <v>199648568</v>
      </c>
      <c r="U24" s="1">
        <v>193481745</v>
      </c>
      <c r="V24" s="1">
        <v>324328504</v>
      </c>
      <c r="W24" s="1">
        <v>347742222</v>
      </c>
      <c r="X24" s="1">
        <v>305989005</v>
      </c>
      <c r="Y24" s="1">
        <v>167080500</v>
      </c>
      <c r="Z24" s="1">
        <v>296720345</v>
      </c>
      <c r="AA24" s="1">
        <v>212693075</v>
      </c>
      <c r="AB24" s="1">
        <v>275846019</v>
      </c>
      <c r="AC24" s="1">
        <v>85292104</v>
      </c>
      <c r="AD24" s="1">
        <v>40676271</v>
      </c>
      <c r="AE24" s="1">
        <v>10903485</v>
      </c>
      <c r="AF24" s="1"/>
    </row>
    <row r="25" spans="1:32" x14ac:dyDescent="0.3">
      <c r="A25" t="str">
        <f t="shared" si="0"/>
        <v>UNITED LAUNCH ALLIANCE</v>
      </c>
      <c r="B25" t="str">
        <f t="shared" si="1"/>
        <v>Pur. Order</v>
      </c>
      <c r="M25" t="s">
        <v>35</v>
      </c>
      <c r="N25" t="s">
        <v>80</v>
      </c>
      <c r="O25" s="1"/>
      <c r="P25" s="1"/>
      <c r="Q25" s="1"/>
      <c r="R25" s="1"/>
      <c r="S25" s="1"/>
      <c r="T25" s="1"/>
      <c r="U25" s="1"/>
      <c r="V25" s="1"/>
      <c r="W25" s="1"/>
      <c r="X25" s="1">
        <v>63417</v>
      </c>
      <c r="Y25" s="1">
        <v>103462</v>
      </c>
      <c r="Z25" s="1">
        <v>103462</v>
      </c>
      <c r="AA25" s="1">
        <v>205909</v>
      </c>
      <c r="AB25" s="1"/>
      <c r="AC25" s="1">
        <v>0</v>
      </c>
      <c r="AD25" s="1">
        <v>100000</v>
      </c>
      <c r="AE25" s="1"/>
      <c r="AF25" s="1"/>
    </row>
    <row r="26" spans="1:32" x14ac:dyDescent="0.3">
      <c r="A26" t="str">
        <f t="shared" si="0"/>
        <v>UNITED LAUNCH ALLIANCE</v>
      </c>
      <c r="B26" t="str">
        <f t="shared" si="1"/>
        <v>Single-Awd.</v>
      </c>
      <c r="M26" t="s">
        <v>35</v>
      </c>
      <c r="N26" t="s">
        <v>77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>
        <v>330324664</v>
      </c>
      <c r="AC26" s="1">
        <v>392379350</v>
      </c>
      <c r="AD26" s="1">
        <v>749757947.75</v>
      </c>
      <c r="AE26" s="1">
        <v>829492703.5</v>
      </c>
      <c r="AF26" s="1"/>
    </row>
    <row r="27" spans="1:32" x14ac:dyDescent="0.3">
      <c r="A27" t="str">
        <f t="shared" si="0"/>
        <v>Virgin Orbit</v>
      </c>
      <c r="B27" t="str">
        <f t="shared" si="1"/>
        <v>Multi-Awd.</v>
      </c>
      <c r="M27" t="s">
        <v>37</v>
      </c>
      <c r="N27" t="s">
        <v>76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>
        <v>35050000</v>
      </c>
      <c r="AC27" s="1">
        <v>2249791</v>
      </c>
      <c r="AD27" s="1">
        <v>0</v>
      </c>
      <c r="AE27" s="1">
        <v>-210426</v>
      </c>
      <c r="AF27" s="1"/>
    </row>
    <row r="28" spans="1:32" x14ac:dyDescent="0.3">
      <c r="A28" t="str">
        <f t="shared" si="0"/>
        <v>Grand Total</v>
      </c>
      <c r="B28" t="str">
        <f t="shared" si="1"/>
        <v/>
      </c>
      <c r="M28" t="s">
        <v>38</v>
      </c>
      <c r="N28" t="s">
        <v>39</v>
      </c>
      <c r="O28" s="1">
        <f t="shared" ref="O28:AE28" si="2">SUM(O2:O27)</f>
        <v>470024065.13</v>
      </c>
      <c r="P28" s="1">
        <f t="shared" si="2"/>
        <v>1469723104.9219</v>
      </c>
      <c r="Q28" s="1">
        <f t="shared" si="2"/>
        <v>2378676445.0599999</v>
      </c>
      <c r="R28" s="1">
        <f t="shared" si="2"/>
        <v>2362468635.2844</v>
      </c>
      <c r="S28" s="1">
        <f t="shared" si="2"/>
        <v>3029233161.9147005</v>
      </c>
      <c r="T28" s="1">
        <f t="shared" si="2"/>
        <v>4437110907.7318993</v>
      </c>
      <c r="U28" s="1">
        <f t="shared" si="2"/>
        <v>3400003884.2199998</v>
      </c>
      <c r="V28" s="1">
        <f t="shared" si="2"/>
        <v>4611582670.4762001</v>
      </c>
      <c r="W28" s="1">
        <f t="shared" si="2"/>
        <v>4137370397.7817001</v>
      </c>
      <c r="X28" s="1">
        <f t="shared" si="2"/>
        <v>3988187883.5181003</v>
      </c>
      <c r="Y28" s="1">
        <f t="shared" si="2"/>
        <v>4405221709.8092003</v>
      </c>
      <c r="Z28" s="1">
        <f t="shared" si="2"/>
        <v>4075616438.8547001</v>
      </c>
      <c r="AA28" s="1">
        <f t="shared" si="2"/>
        <v>5044507487.8948994</v>
      </c>
      <c r="AB28" s="1">
        <f t="shared" si="2"/>
        <v>4773790699.0787001</v>
      </c>
      <c r="AC28" s="1">
        <f t="shared" si="2"/>
        <v>5150692757.2147999</v>
      </c>
      <c r="AD28" s="1">
        <f t="shared" si="2"/>
        <v>5982512329.3619003</v>
      </c>
      <c r="AE28" s="1">
        <f t="shared" si="2"/>
        <v>6654467187.7102995</v>
      </c>
      <c r="AF28" s="1"/>
    </row>
    <row r="31" spans="1:32" x14ac:dyDescent="0.3">
      <c r="A31" t="str">
        <f t="shared" ref="A31:A58" si="3">M31</f>
        <v>ParentID</v>
      </c>
      <c r="B31" t="str">
        <f t="shared" ref="B31:B58" si="4">N31</f>
        <v>Vehicle.sum7</v>
      </c>
      <c r="C31" t="str">
        <f t="shared" ref="C31:C58" si="5">AB31</f>
        <v>2020</v>
      </c>
      <c r="D31" t="str">
        <f t="shared" ref="D31:D58" si="6">AD31</f>
        <v>2022</v>
      </c>
      <c r="E31" t="str">
        <f t="shared" ref="E31:E58" si="7">AE31</f>
        <v>2023</v>
      </c>
      <c r="F31">
        <f t="shared" ref="F31:F58" si="8">AF31</f>
        <v>0</v>
      </c>
      <c r="G31" t="str">
        <f>AD31&amp;"-"&amp;AE31</f>
        <v>2022-2023</v>
      </c>
      <c r="H31" t="str">
        <f>AB31&amp;"-"&amp;AE31</f>
        <v>2020-2023</v>
      </c>
      <c r="I31" t="str">
        <f>AF31&amp;"/"&amp;AE31</f>
        <v>/2023</v>
      </c>
      <c r="J31" t="str">
        <f>"Share "&amp;AE31</f>
        <v>Share 2023</v>
      </c>
      <c r="K31" t="str">
        <f>"Share "&amp;AF31</f>
        <v xml:space="preserve">Share </v>
      </c>
      <c r="M31" t="s">
        <v>0</v>
      </c>
      <c r="N31" t="s">
        <v>75</v>
      </c>
      <c r="O31" t="s">
        <v>2</v>
      </c>
      <c r="P31" t="s">
        <v>3</v>
      </c>
      <c r="Q31" t="s">
        <v>4</v>
      </c>
      <c r="R31" t="s">
        <v>5</v>
      </c>
      <c r="S31" t="s">
        <v>6</v>
      </c>
      <c r="T31" t="s">
        <v>7</v>
      </c>
      <c r="U31" t="s">
        <v>8</v>
      </c>
      <c r="V31" t="s">
        <v>9</v>
      </c>
      <c r="W31" t="s">
        <v>10</v>
      </c>
      <c r="X31" t="s">
        <v>11</v>
      </c>
      <c r="Y31" t="s">
        <v>12</v>
      </c>
      <c r="Z31" t="s">
        <v>13</v>
      </c>
      <c r="AA31" t="s">
        <v>14</v>
      </c>
      <c r="AB31" t="s">
        <v>15</v>
      </c>
      <c r="AC31" t="s">
        <v>16</v>
      </c>
      <c r="AD31" t="s">
        <v>17</v>
      </c>
      <c r="AE31" t="s">
        <v>18</v>
      </c>
    </row>
    <row r="32" spans="1:32" x14ac:dyDescent="0.3">
      <c r="A32" t="str">
        <f t="shared" si="3"/>
        <v>ABL Space</v>
      </c>
      <c r="B32" t="str">
        <f t="shared" si="4"/>
        <v>Multi-Awd.</v>
      </c>
      <c r="C32" s="1">
        <f t="shared" si="5"/>
        <v>0</v>
      </c>
      <c r="D32" s="1">
        <f t="shared" si="6"/>
        <v>0</v>
      </c>
      <c r="E32" s="1">
        <f t="shared" si="7"/>
        <v>5000</v>
      </c>
      <c r="F32" s="1">
        <f t="shared" si="8"/>
        <v>0</v>
      </c>
      <c r="G32" s="2" t="e">
        <f t="shared" ref="G32:G58" si="9">AE32/AD32-1</f>
        <v>#DIV/0!</v>
      </c>
      <c r="H32" s="2" t="e">
        <f t="shared" ref="H32:H58" si="10">AE32/AB32-1</f>
        <v>#DIV/0!</v>
      </c>
      <c r="I32" s="2">
        <f t="shared" ref="I32:I58" si="11">AF32/AE32</f>
        <v>0</v>
      </c>
      <c r="J32" s="2">
        <f t="shared" ref="J32:J57" si="12">AE32/SUM(AE$31:AE$57)</f>
        <v>7.5137495744725787E-7</v>
      </c>
      <c r="K32" s="2" t="e">
        <f>AF32/SUM(AF31:AF$57)</f>
        <v>#DIV/0!</v>
      </c>
      <c r="M32" t="s">
        <v>19</v>
      </c>
      <c r="N32" t="s">
        <v>76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>
        <v>0</v>
      </c>
      <c r="AE32" s="1">
        <v>5000</v>
      </c>
      <c r="AF32" s="1"/>
    </row>
    <row r="33" spans="1:32" x14ac:dyDescent="0.3">
      <c r="A33" t="str">
        <f t="shared" si="3"/>
        <v>ABL Space</v>
      </c>
      <c r="B33" t="str">
        <f t="shared" si="4"/>
        <v>Single-Awd.</v>
      </c>
      <c r="C33" s="1">
        <f t="shared" si="5"/>
        <v>0</v>
      </c>
      <c r="D33" s="1">
        <f t="shared" si="6"/>
        <v>0</v>
      </c>
      <c r="E33" s="1">
        <f t="shared" si="7"/>
        <v>1000000</v>
      </c>
      <c r="F33" s="1">
        <f t="shared" si="8"/>
        <v>0</v>
      </c>
      <c r="G33" s="2" t="e">
        <f t="shared" si="9"/>
        <v>#DIV/0!</v>
      </c>
      <c r="H33" s="2" t="e">
        <f t="shared" si="10"/>
        <v>#DIV/0!</v>
      </c>
      <c r="I33" s="2">
        <f t="shared" si="11"/>
        <v>0</v>
      </c>
      <c r="J33" s="2">
        <f t="shared" si="12"/>
        <v>1.5027499148945157E-4</v>
      </c>
      <c r="K33" s="2" t="e">
        <f>AF33/SUM(AF31:AF$57)</f>
        <v>#DIV/0!</v>
      </c>
      <c r="M33" t="s">
        <v>19</v>
      </c>
      <c r="N33" t="s">
        <v>77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>
        <v>55944.087992585199</v>
      </c>
      <c r="AD33" s="1">
        <v>0</v>
      </c>
      <c r="AE33" s="1">
        <v>1000000</v>
      </c>
      <c r="AF33" s="1"/>
    </row>
    <row r="34" spans="1:32" x14ac:dyDescent="0.3">
      <c r="A34" t="str">
        <f t="shared" si="3"/>
        <v>BLUE ORIGIN</v>
      </c>
      <c r="B34" t="str">
        <f t="shared" si="4"/>
        <v>Definitive</v>
      </c>
      <c r="C34" s="1">
        <f t="shared" si="5"/>
        <v>265786036.37994799</v>
      </c>
      <c r="D34" s="1">
        <f t="shared" si="6"/>
        <v>14690870.906632001</v>
      </c>
      <c r="E34" s="1">
        <f t="shared" si="7"/>
        <v>425822771</v>
      </c>
      <c r="F34" s="1">
        <f t="shared" si="8"/>
        <v>0</v>
      </c>
      <c r="G34" s="2">
        <f t="shared" si="9"/>
        <v>27.98553623582438</v>
      </c>
      <c r="H34" s="2">
        <f t="shared" si="10"/>
        <v>0.60212619443737592</v>
      </c>
      <c r="I34" s="2">
        <f t="shared" si="11"/>
        <v>0</v>
      </c>
      <c r="J34" s="2">
        <f t="shared" si="12"/>
        <v>6.3990513288039688E-2</v>
      </c>
      <c r="K34" s="2" t="e">
        <f>AF34/SUM(AF31:AF$57)</f>
        <v>#DIV/0!</v>
      </c>
      <c r="M34" t="s">
        <v>21</v>
      </c>
      <c r="N34" t="s">
        <v>78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>
        <v>0</v>
      </c>
      <c r="AA34" s="1">
        <v>1550361.69624762</v>
      </c>
      <c r="AB34" s="1">
        <v>265786036.37994799</v>
      </c>
      <c r="AC34" s="1">
        <v>306967244.94235498</v>
      </c>
      <c r="AD34" s="1">
        <v>14690870.906632001</v>
      </c>
      <c r="AE34" s="1">
        <v>425822771</v>
      </c>
      <c r="AF34" s="1"/>
    </row>
    <row r="35" spans="1:32" x14ac:dyDescent="0.3">
      <c r="A35" t="str">
        <f t="shared" si="3"/>
        <v>BLUE ORIGIN</v>
      </c>
      <c r="B35" t="str">
        <f t="shared" si="4"/>
        <v>Multi-Awd.</v>
      </c>
      <c r="C35" s="1">
        <f t="shared" si="5"/>
        <v>1501872.04524224</v>
      </c>
      <c r="D35" s="1">
        <f t="shared" si="6"/>
        <v>1124554.05809663</v>
      </c>
      <c r="E35" s="1">
        <f t="shared" si="7"/>
        <v>15021617</v>
      </c>
      <c r="F35" s="1">
        <f t="shared" si="8"/>
        <v>0</v>
      </c>
      <c r="G35" s="2">
        <f t="shared" si="9"/>
        <v>12.357843397430727</v>
      </c>
      <c r="H35" s="2">
        <f t="shared" si="10"/>
        <v>9.0019286247365589</v>
      </c>
      <c r="I35" s="2">
        <f t="shared" si="11"/>
        <v>0</v>
      </c>
      <c r="J35" s="2">
        <f t="shared" si="12"/>
        <v>2.2573733668328011E-3</v>
      </c>
      <c r="K35" s="2" t="e">
        <f>AF35/SUM(AF31:AF$57)</f>
        <v>#DIV/0!</v>
      </c>
      <c r="M35" t="s">
        <v>21</v>
      </c>
      <c r="N35" t="s">
        <v>76</v>
      </c>
      <c r="O35" s="1"/>
      <c r="P35" s="1"/>
      <c r="Q35" s="1"/>
      <c r="R35" s="1"/>
      <c r="S35" s="1"/>
      <c r="T35" s="1"/>
      <c r="U35" s="1"/>
      <c r="V35" s="1"/>
      <c r="W35" s="1"/>
      <c r="X35" s="1">
        <v>970601.73317900696</v>
      </c>
      <c r="Y35" s="1">
        <v>811311.96249855298</v>
      </c>
      <c r="Z35" s="1">
        <v>420743.79300202901</v>
      </c>
      <c r="AA35" s="1">
        <v>1453749.20089204</v>
      </c>
      <c r="AB35" s="1">
        <v>1501872.04524224</v>
      </c>
      <c r="AC35" s="1">
        <v>5124480.2498840699</v>
      </c>
      <c r="AD35" s="1">
        <v>1124554.05809663</v>
      </c>
      <c r="AE35" s="1">
        <v>15021617</v>
      </c>
      <c r="AF35" s="1"/>
    </row>
    <row r="36" spans="1:32" x14ac:dyDescent="0.3">
      <c r="A36" t="str">
        <f t="shared" si="3"/>
        <v>BOEING</v>
      </c>
      <c r="B36" t="str">
        <f t="shared" si="4"/>
        <v>BOA or BPA</v>
      </c>
      <c r="C36" s="1">
        <f t="shared" si="5"/>
        <v>-6.7475879386979001</v>
      </c>
      <c r="D36" s="1">
        <f t="shared" si="6"/>
        <v>0</v>
      </c>
      <c r="E36" s="1">
        <f t="shared" si="7"/>
        <v>0</v>
      </c>
      <c r="F36" s="1">
        <f t="shared" si="8"/>
        <v>0</v>
      </c>
      <c r="G36" s="2" t="e">
        <f t="shared" si="9"/>
        <v>#DIV/0!</v>
      </c>
      <c r="H36" s="2">
        <f t="shared" si="10"/>
        <v>-1</v>
      </c>
      <c r="I36" s="2" t="e">
        <f t="shared" si="11"/>
        <v>#DIV/0!</v>
      </c>
      <c r="J36" s="2">
        <f t="shared" si="12"/>
        <v>0</v>
      </c>
      <c r="K36" s="2" t="e">
        <f>AF36/SUM(AF31:AF$57)</f>
        <v>#DIV/0!</v>
      </c>
      <c r="M36" t="s">
        <v>26</v>
      </c>
      <c r="N36" t="s">
        <v>79</v>
      </c>
      <c r="O36" s="1"/>
      <c r="P36" s="1">
        <v>7406354.86849433</v>
      </c>
      <c r="Q36" s="1">
        <v>4327008.7384944204</v>
      </c>
      <c r="R36" s="1">
        <v>7895864.0975743001</v>
      </c>
      <c r="S36" s="1">
        <v>4807497.7048691604</v>
      </c>
      <c r="T36" s="1">
        <v>7223422.1352566499</v>
      </c>
      <c r="U36" s="1">
        <v>5205180.4963281201</v>
      </c>
      <c r="V36" s="1">
        <v>1088568.3271749599</v>
      </c>
      <c r="W36" s="1">
        <v>206054.53486509001</v>
      </c>
      <c r="X36" s="1">
        <v>-51306.677796776101</v>
      </c>
      <c r="Y36" s="1">
        <v>102738.164011316</v>
      </c>
      <c r="Z36" s="1">
        <v>-14747.839993920899</v>
      </c>
      <c r="AA36" s="1">
        <v>-44703.064068272397</v>
      </c>
      <c r="AB36" s="1">
        <v>-6.7475879386979001</v>
      </c>
      <c r="AC36" s="1">
        <v>6.5230806599354398</v>
      </c>
      <c r="AD36" s="1"/>
      <c r="AE36" s="1"/>
      <c r="AF36" s="1"/>
    </row>
    <row r="37" spans="1:32" x14ac:dyDescent="0.3">
      <c r="A37" t="str">
        <f t="shared" si="3"/>
        <v>BOEING</v>
      </c>
      <c r="B37" t="str">
        <f t="shared" si="4"/>
        <v>Definitive</v>
      </c>
      <c r="C37" s="1">
        <f t="shared" si="5"/>
        <v>1065566507.9813</v>
      </c>
      <c r="D37" s="1">
        <f t="shared" si="6"/>
        <v>1294948391.0460801</v>
      </c>
      <c r="E37" s="1">
        <f t="shared" si="7"/>
        <v>1037687747.1201</v>
      </c>
      <c r="F37" s="1">
        <f t="shared" si="8"/>
        <v>0</v>
      </c>
      <c r="G37" s="2">
        <f t="shared" si="9"/>
        <v>-0.19866478517970965</v>
      </c>
      <c r="H37" s="2">
        <f t="shared" si="10"/>
        <v>-2.61633231266023E-2</v>
      </c>
      <c r="I37" s="2">
        <f t="shared" si="11"/>
        <v>0</v>
      </c>
      <c r="J37" s="2">
        <f t="shared" si="12"/>
        <v>0.1559385173671812</v>
      </c>
      <c r="K37" s="2" t="e">
        <f>AF37/SUM(AF31:AF$57)</f>
        <v>#DIV/0!</v>
      </c>
      <c r="M37" t="s">
        <v>26</v>
      </c>
      <c r="N37" t="s">
        <v>78</v>
      </c>
      <c r="O37" s="1">
        <v>188437661.33712399</v>
      </c>
      <c r="P37" s="1">
        <v>1179447064.0109501</v>
      </c>
      <c r="Q37" s="1">
        <v>143404154.486525</v>
      </c>
      <c r="R37" s="1">
        <v>314443182.32999802</v>
      </c>
      <c r="S37" s="1">
        <v>336227687.62078297</v>
      </c>
      <c r="T37" s="1">
        <v>717378702.10856199</v>
      </c>
      <c r="U37" s="1">
        <v>787641504.78807998</v>
      </c>
      <c r="V37" s="1">
        <v>820796807.765836</v>
      </c>
      <c r="W37" s="1">
        <v>813770690.77466094</v>
      </c>
      <c r="X37" s="1">
        <v>1032383619.89963</v>
      </c>
      <c r="Y37" s="1">
        <v>978606681.128649</v>
      </c>
      <c r="Z37" s="1">
        <v>1074446042.1724701</v>
      </c>
      <c r="AA37" s="1">
        <v>947327230.08502996</v>
      </c>
      <c r="AB37" s="1">
        <v>1065566507.9813</v>
      </c>
      <c r="AC37" s="1">
        <v>1187989836.3645301</v>
      </c>
      <c r="AD37" s="1">
        <v>1294948391.0460801</v>
      </c>
      <c r="AE37" s="1">
        <v>1037687747.1201</v>
      </c>
      <c r="AF37" s="1"/>
    </row>
    <row r="38" spans="1:32" x14ac:dyDescent="0.3">
      <c r="A38" t="str">
        <f t="shared" si="3"/>
        <v>BOEING</v>
      </c>
      <c r="B38" t="str">
        <f t="shared" si="4"/>
        <v>Multi-Awd.</v>
      </c>
      <c r="C38" s="1">
        <f t="shared" si="5"/>
        <v>7252244.2078184299</v>
      </c>
      <c r="D38" s="1">
        <f t="shared" si="6"/>
        <v>757385.10846475302</v>
      </c>
      <c r="E38" s="1">
        <f t="shared" si="7"/>
        <v>1634578</v>
      </c>
      <c r="F38" s="1">
        <f t="shared" si="8"/>
        <v>0</v>
      </c>
      <c r="G38" s="2">
        <f t="shared" si="9"/>
        <v>1.1581860822605141</v>
      </c>
      <c r="H38" s="2">
        <f t="shared" si="10"/>
        <v>-0.77461073384183476</v>
      </c>
      <c r="I38" s="2">
        <f t="shared" si="11"/>
        <v>0</v>
      </c>
      <c r="J38" s="2">
        <f t="shared" si="12"/>
        <v>2.4563619503884475E-4</v>
      </c>
      <c r="K38" s="2" t="e">
        <f>AF38/SUM(AF31:AF$57)</f>
        <v>#DIV/0!</v>
      </c>
      <c r="M38" t="s">
        <v>26</v>
      </c>
      <c r="N38" t="s">
        <v>76</v>
      </c>
      <c r="O38" s="1">
        <v>9506708.8154281899</v>
      </c>
      <c r="P38" s="1">
        <v>6977668.7741331197</v>
      </c>
      <c r="Q38" s="1">
        <v>6864084.9266705103</v>
      </c>
      <c r="R38" s="1">
        <v>21341903.177280199</v>
      </c>
      <c r="S38" s="1">
        <v>25261008.091263399</v>
      </c>
      <c r="T38" s="1">
        <v>23822402.183919098</v>
      </c>
      <c r="U38" s="1">
        <v>22247315.431553502</v>
      </c>
      <c r="V38" s="1">
        <v>32258890.5086018</v>
      </c>
      <c r="W38" s="1">
        <v>40793258.981167004</v>
      </c>
      <c r="X38" s="1">
        <v>5845222.3622974996</v>
      </c>
      <c r="Y38" s="1">
        <v>16371117.8349193</v>
      </c>
      <c r="Z38" s="1">
        <v>4518572.9252962703</v>
      </c>
      <c r="AA38" s="1">
        <v>8339650.49038589</v>
      </c>
      <c r="AB38" s="1">
        <v>7252244.2078184299</v>
      </c>
      <c r="AC38" s="1">
        <v>4796037.2779536601</v>
      </c>
      <c r="AD38" s="1">
        <v>757385.10846475302</v>
      </c>
      <c r="AE38" s="1">
        <v>1634578</v>
      </c>
      <c r="AF38" s="1"/>
    </row>
    <row r="39" spans="1:32" x14ac:dyDescent="0.3">
      <c r="A39" t="str">
        <f t="shared" si="3"/>
        <v>BOEING</v>
      </c>
      <c r="B39" t="str">
        <f t="shared" si="4"/>
        <v>Pur. Order</v>
      </c>
      <c r="C39" s="1">
        <f t="shared" si="5"/>
        <v>0</v>
      </c>
      <c r="D39" s="1">
        <f t="shared" si="6"/>
        <v>0</v>
      </c>
      <c r="E39" s="1">
        <f t="shared" si="7"/>
        <v>0</v>
      </c>
      <c r="F39" s="1">
        <f t="shared" si="8"/>
        <v>0</v>
      </c>
      <c r="G39" s="2" t="e">
        <f t="shared" si="9"/>
        <v>#DIV/0!</v>
      </c>
      <c r="H39" s="2" t="e">
        <f t="shared" si="10"/>
        <v>#DIV/0!</v>
      </c>
      <c r="I39" s="2" t="e">
        <f t="shared" si="11"/>
        <v>#DIV/0!</v>
      </c>
      <c r="J39" s="2">
        <f t="shared" si="12"/>
        <v>0</v>
      </c>
      <c r="K39" s="2" t="e">
        <f>AF39/SUM(AF31:AF$57)</f>
        <v>#DIV/0!</v>
      </c>
      <c r="M39" t="s">
        <v>26</v>
      </c>
      <c r="N39" t="s">
        <v>80</v>
      </c>
      <c r="O39" s="1">
        <v>2793951.80894998</v>
      </c>
      <c r="P39" s="1">
        <v>237315.95263659599</v>
      </c>
      <c r="Q39" s="1">
        <v>1326143.4364237201</v>
      </c>
      <c r="R39" s="1">
        <v>32306.815197090498</v>
      </c>
      <c r="S39" s="1">
        <v>19969.1468208242</v>
      </c>
      <c r="T39" s="1">
        <v>1039311.89646868</v>
      </c>
      <c r="U39" s="1">
        <v>214942.57569365599</v>
      </c>
      <c r="V39" s="1">
        <v>61386.1282375058</v>
      </c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x14ac:dyDescent="0.3">
      <c r="A40" t="str">
        <f t="shared" si="3"/>
        <v>BOEING</v>
      </c>
      <c r="B40" t="str">
        <f t="shared" si="4"/>
        <v>Single-Awd.</v>
      </c>
      <c r="C40" s="1">
        <f t="shared" si="5"/>
        <v>25127357.771575298</v>
      </c>
      <c r="D40" s="1">
        <f t="shared" si="6"/>
        <v>10276115.0563784</v>
      </c>
      <c r="E40" s="1">
        <f t="shared" si="7"/>
        <v>14501554.5</v>
      </c>
      <c r="F40" s="1">
        <f t="shared" si="8"/>
        <v>0</v>
      </c>
      <c r="G40" s="2">
        <f t="shared" si="9"/>
        <v>0.41119035943441129</v>
      </c>
      <c r="H40" s="2">
        <f t="shared" si="10"/>
        <v>-0.42287785958917956</v>
      </c>
      <c r="I40" s="2">
        <f t="shared" si="11"/>
        <v>0</v>
      </c>
      <c r="J40" s="2">
        <f t="shared" si="12"/>
        <v>2.1792209790713183E-3</v>
      </c>
      <c r="K40" s="2" t="e">
        <f>AF40/SUM(AF31:AF$57)</f>
        <v>#DIV/0!</v>
      </c>
      <c r="M40" t="s">
        <v>26</v>
      </c>
      <c r="N40" t="s">
        <v>77</v>
      </c>
      <c r="O40" s="1">
        <v>870566.37285975995</v>
      </c>
      <c r="P40" s="1">
        <v>5329123.2057960397</v>
      </c>
      <c r="Q40" s="1">
        <v>137296.14208755799</v>
      </c>
      <c r="R40" s="1">
        <v>1909057.4661825299</v>
      </c>
      <c r="S40" s="1">
        <v>687693.91539415799</v>
      </c>
      <c r="T40" s="1">
        <v>412347.32257587201</v>
      </c>
      <c r="U40" s="1">
        <v>366153.74701176502</v>
      </c>
      <c r="V40" s="1">
        <v>90532.186452645896</v>
      </c>
      <c r="W40" s="1">
        <v>61342222.936190702</v>
      </c>
      <c r="X40" s="1">
        <v>95717080.577850893</v>
      </c>
      <c r="Y40" s="1">
        <v>188256354.03616399</v>
      </c>
      <c r="Z40" s="1">
        <v>314122979.09281701</v>
      </c>
      <c r="AA40" s="1">
        <v>247267131.70943701</v>
      </c>
      <c r="AB40" s="1">
        <v>25127357.771575298</v>
      </c>
      <c r="AC40" s="1">
        <v>8942538.3144946806</v>
      </c>
      <c r="AD40" s="1">
        <v>10276115.0563784</v>
      </c>
      <c r="AE40" s="1">
        <v>14501554.5</v>
      </c>
      <c r="AF40" s="1"/>
    </row>
    <row r="41" spans="1:32" x14ac:dyDescent="0.3">
      <c r="A41" t="str">
        <f t="shared" si="3"/>
        <v>Firefly Aerospace</v>
      </c>
      <c r="B41" t="str">
        <f t="shared" si="4"/>
        <v>Multi-Awd.</v>
      </c>
      <c r="C41" s="1">
        <f t="shared" si="5"/>
        <v>0</v>
      </c>
      <c r="D41" s="1">
        <f t="shared" si="6"/>
        <v>39601641.323541701</v>
      </c>
      <c r="E41" s="1">
        <f t="shared" si="7"/>
        <v>94871677</v>
      </c>
      <c r="F41" s="1">
        <f t="shared" si="8"/>
        <v>0</v>
      </c>
      <c r="G41" s="2">
        <f t="shared" si="9"/>
        <v>1.3956501253295861</v>
      </c>
      <c r="H41" s="2" t="e">
        <f t="shared" si="10"/>
        <v>#DIV/0!</v>
      </c>
      <c r="I41" s="2">
        <f t="shared" si="11"/>
        <v>0</v>
      </c>
      <c r="J41" s="2">
        <f t="shared" si="12"/>
        <v>1.4256840453764999E-2</v>
      </c>
      <c r="K41" s="2" t="e">
        <f>AF41/SUM(AF31:AF$57)</f>
        <v>#DIV/0!</v>
      </c>
      <c r="M41" t="s">
        <v>29</v>
      </c>
      <c r="N41" t="s">
        <v>76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>
        <v>29312.746145944599</v>
      </c>
      <c r="AB41" s="1"/>
      <c r="AC41" s="1">
        <v>55831361.214721099</v>
      </c>
      <c r="AD41" s="1">
        <v>39601641.323541701</v>
      </c>
      <c r="AE41" s="1">
        <v>94871677</v>
      </c>
      <c r="AF41" s="1"/>
    </row>
    <row r="42" spans="1:32" x14ac:dyDescent="0.3">
      <c r="A42" t="str">
        <f t="shared" si="3"/>
        <v>NORTHROP GRUMMAN</v>
      </c>
      <c r="B42" t="str">
        <f t="shared" si="4"/>
        <v>Definitive</v>
      </c>
      <c r="C42" s="1">
        <f t="shared" si="5"/>
        <v>573752496.10407197</v>
      </c>
      <c r="D42" s="1">
        <f t="shared" si="6"/>
        <v>184633063.47800601</v>
      </c>
      <c r="E42" s="1">
        <f t="shared" si="7"/>
        <v>155094527.0088</v>
      </c>
      <c r="F42" s="1">
        <f t="shared" si="8"/>
        <v>0</v>
      </c>
      <c r="G42" s="2">
        <f t="shared" si="9"/>
        <v>-0.15998508562213565</v>
      </c>
      <c r="H42" s="2">
        <f t="shared" si="10"/>
        <v>-0.72968391760919205</v>
      </c>
      <c r="I42" s="2">
        <f t="shared" si="11"/>
        <v>0</v>
      </c>
      <c r="J42" s="2">
        <f t="shared" si="12"/>
        <v>2.3306828726307936E-2</v>
      </c>
      <c r="K42" s="2" t="e">
        <f>AF42/SUM(AF31:AF$57)</f>
        <v>#DIV/0!</v>
      </c>
      <c r="M42" t="s">
        <v>30</v>
      </c>
      <c r="N42" t="s">
        <v>78</v>
      </c>
      <c r="O42" s="1">
        <v>317784928.59615701</v>
      </c>
      <c r="P42" s="1">
        <v>398468526.785258</v>
      </c>
      <c r="Q42" s="1">
        <v>415969773.44427198</v>
      </c>
      <c r="R42" s="1">
        <v>345700419.98491102</v>
      </c>
      <c r="S42" s="1">
        <v>358238243.845815</v>
      </c>
      <c r="T42" s="1">
        <v>365177253.81498301</v>
      </c>
      <c r="U42" s="1">
        <v>436387275.64924598</v>
      </c>
      <c r="V42" s="1">
        <v>468025253.34502703</v>
      </c>
      <c r="W42" s="1">
        <v>410524110.17520201</v>
      </c>
      <c r="X42" s="1">
        <v>392216042.67575198</v>
      </c>
      <c r="Y42" s="1">
        <v>374897007.04232901</v>
      </c>
      <c r="Z42" s="1">
        <v>299637235.70113403</v>
      </c>
      <c r="AA42" s="1">
        <v>553607369.37586904</v>
      </c>
      <c r="AB42" s="1">
        <v>573752496.10407197</v>
      </c>
      <c r="AC42" s="1">
        <v>432103085.49010301</v>
      </c>
      <c r="AD42" s="1">
        <v>184633063.47800601</v>
      </c>
      <c r="AE42" s="1">
        <v>155094527.0088</v>
      </c>
      <c r="AF42" s="1"/>
    </row>
    <row r="43" spans="1:32" x14ac:dyDescent="0.3">
      <c r="A43" t="str">
        <f t="shared" si="3"/>
        <v>NORTHROP GRUMMAN</v>
      </c>
      <c r="B43" t="str">
        <f t="shared" si="4"/>
        <v>Multi-Awd.</v>
      </c>
      <c r="C43" s="1">
        <f t="shared" si="5"/>
        <v>568065323.958202</v>
      </c>
      <c r="D43" s="1">
        <f t="shared" si="6"/>
        <v>511976056.59998</v>
      </c>
      <c r="E43" s="1">
        <f t="shared" si="7"/>
        <v>496133620</v>
      </c>
      <c r="F43" s="1">
        <f t="shared" si="8"/>
        <v>0</v>
      </c>
      <c r="G43" s="2">
        <f t="shared" si="9"/>
        <v>-3.0943706049828212E-2</v>
      </c>
      <c r="H43" s="2">
        <f t="shared" si="10"/>
        <v>-0.12662576102514345</v>
      </c>
      <c r="I43" s="2">
        <f t="shared" si="11"/>
        <v>0</v>
      </c>
      <c r="J43" s="2">
        <f t="shared" si="12"/>
        <v>7.45564755231308E-2</v>
      </c>
      <c r="K43" s="2" t="e">
        <f>AF43/SUM(AF31:AF$57)</f>
        <v>#DIV/0!</v>
      </c>
      <c r="M43" t="s">
        <v>30</v>
      </c>
      <c r="N43" t="s">
        <v>76</v>
      </c>
      <c r="O43" s="1">
        <v>4427571.7773299096</v>
      </c>
      <c r="P43" s="1">
        <v>15113474.765670501</v>
      </c>
      <c r="Q43" s="1">
        <v>6300005.7863459103</v>
      </c>
      <c r="R43" s="1">
        <v>2982632.35327789</v>
      </c>
      <c r="S43" s="1">
        <v>1003461.30365919</v>
      </c>
      <c r="T43" s="1">
        <v>692629.95087738801</v>
      </c>
      <c r="U43" s="1">
        <v>-1611.32914845244</v>
      </c>
      <c r="V43" s="1">
        <v>946621.76363350498</v>
      </c>
      <c r="W43" s="1">
        <v>371327.94127270899</v>
      </c>
      <c r="X43" s="1">
        <v>538216.42438022594</v>
      </c>
      <c r="Y43" s="1">
        <v>-12207.000002344999</v>
      </c>
      <c r="Z43" s="1">
        <v>0</v>
      </c>
      <c r="AA43" s="1">
        <v>585945163.99152398</v>
      </c>
      <c r="AB43" s="1">
        <v>568065323.958202</v>
      </c>
      <c r="AC43" s="1">
        <v>462133994.22926402</v>
      </c>
      <c r="AD43" s="1">
        <v>511976056.59998</v>
      </c>
      <c r="AE43" s="1">
        <v>496133620</v>
      </c>
      <c r="AF43" s="1"/>
    </row>
    <row r="44" spans="1:32" x14ac:dyDescent="0.3">
      <c r="A44" t="str">
        <f t="shared" si="3"/>
        <v>NORTHROP GRUMMAN</v>
      </c>
      <c r="B44" t="str">
        <f t="shared" si="4"/>
        <v>Pur. Order</v>
      </c>
      <c r="C44" s="1">
        <f t="shared" si="5"/>
        <v>0</v>
      </c>
      <c r="D44" s="1">
        <f t="shared" si="6"/>
        <v>0</v>
      </c>
      <c r="E44" s="1">
        <f t="shared" si="7"/>
        <v>104515.9531</v>
      </c>
      <c r="F44" s="1">
        <f t="shared" si="8"/>
        <v>0</v>
      </c>
      <c r="G44" s="2" t="e">
        <f t="shared" si="9"/>
        <v>#DIV/0!</v>
      </c>
      <c r="H44" s="2" t="e">
        <f t="shared" si="10"/>
        <v>#DIV/0!</v>
      </c>
      <c r="I44" s="2">
        <f t="shared" si="11"/>
        <v>0</v>
      </c>
      <c r="J44" s="2">
        <f t="shared" si="12"/>
        <v>1.570613396261442E-5</v>
      </c>
      <c r="K44" s="2" t="e">
        <f>AF44/SUM(AF31:AF$57)</f>
        <v>#DIV/0!</v>
      </c>
      <c r="M44" t="s">
        <v>30</v>
      </c>
      <c r="N44" t="s">
        <v>80</v>
      </c>
      <c r="O44" s="1"/>
      <c r="P44" s="1"/>
      <c r="Q44" s="1"/>
      <c r="R44" s="1">
        <v>136109.13888856</v>
      </c>
      <c r="S44" s="1">
        <v>266859.32483189699</v>
      </c>
      <c r="T44" s="1">
        <v>163618.884967141</v>
      </c>
      <c r="U44" s="1">
        <v>160905.07144133601</v>
      </c>
      <c r="V44" s="1">
        <v>790111.22257106099</v>
      </c>
      <c r="W44" s="1">
        <v>448214.36376869498</v>
      </c>
      <c r="X44" s="1">
        <v>533138.30468195898</v>
      </c>
      <c r="Y44" s="1">
        <v>179210.96703442599</v>
      </c>
      <c r="Z44" s="1">
        <v>45275.287697327301</v>
      </c>
      <c r="AA44" s="1"/>
      <c r="AB44" s="1"/>
      <c r="AC44" s="1"/>
      <c r="AD44" s="1"/>
      <c r="AE44" s="1">
        <v>104515.9531</v>
      </c>
      <c r="AF44" s="1"/>
    </row>
    <row r="45" spans="1:32" x14ac:dyDescent="0.3">
      <c r="A45" t="str">
        <f t="shared" si="3"/>
        <v>NORTHROP GRUMMAN</v>
      </c>
      <c r="B45" t="str">
        <f t="shared" si="4"/>
        <v>Single-Awd.</v>
      </c>
      <c r="C45" s="1">
        <f t="shared" si="5"/>
        <v>57290840.988944396</v>
      </c>
      <c r="D45" s="1">
        <f t="shared" si="6"/>
        <v>160314319.76116601</v>
      </c>
      <c r="E45" s="1">
        <f t="shared" si="7"/>
        <v>257354229</v>
      </c>
      <c r="F45" s="1">
        <f t="shared" si="8"/>
        <v>0</v>
      </c>
      <c r="G45" s="2">
        <f t="shared" si="9"/>
        <v>0.60531030155885435</v>
      </c>
      <c r="H45" s="2">
        <f t="shared" si="10"/>
        <v>3.4920658268860549</v>
      </c>
      <c r="I45" s="2">
        <f t="shared" si="11"/>
        <v>0</v>
      </c>
      <c r="J45" s="2">
        <f t="shared" si="12"/>
        <v>3.8673904572749371E-2</v>
      </c>
      <c r="K45" s="2" t="e">
        <f>AF45/SUM(AF31:AF$57)</f>
        <v>#DIV/0!</v>
      </c>
      <c r="M45" t="s">
        <v>30</v>
      </c>
      <c r="N45" t="s">
        <v>77</v>
      </c>
      <c r="O45" s="1"/>
      <c r="P45" s="1"/>
      <c r="Q45" s="1"/>
      <c r="R45" s="1">
        <v>323441.94234353799</v>
      </c>
      <c r="S45" s="1">
        <v>149651.84202842799</v>
      </c>
      <c r="T45" s="1">
        <v>32765.1921963645</v>
      </c>
      <c r="U45" s="1">
        <v>64362.543476881998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-38243.449023633097</v>
      </c>
      <c r="AB45" s="1">
        <v>57290840.988944396</v>
      </c>
      <c r="AC45" s="1">
        <v>89745505.9577052</v>
      </c>
      <c r="AD45" s="1">
        <v>160314319.76116601</v>
      </c>
      <c r="AE45" s="1">
        <v>257354229</v>
      </c>
      <c r="AF45" s="1"/>
    </row>
    <row r="46" spans="1:32" x14ac:dyDescent="0.3">
      <c r="A46" t="str">
        <f t="shared" si="3"/>
        <v>NORTHROP GRUMMAN</v>
      </c>
      <c r="B46">
        <f t="shared" si="4"/>
        <v>0</v>
      </c>
      <c r="C46" s="1">
        <f t="shared" si="5"/>
        <v>0</v>
      </c>
      <c r="D46" s="1">
        <f t="shared" si="6"/>
        <v>0</v>
      </c>
      <c r="E46" s="1">
        <f t="shared" si="7"/>
        <v>0</v>
      </c>
      <c r="F46" s="1">
        <f t="shared" si="8"/>
        <v>0</v>
      </c>
      <c r="G46" s="2" t="e">
        <f t="shared" si="9"/>
        <v>#DIV/0!</v>
      </c>
      <c r="H46" s="2" t="e">
        <f t="shared" si="10"/>
        <v>#DIV/0!</v>
      </c>
      <c r="I46" s="2" t="e">
        <f t="shared" si="11"/>
        <v>#DIV/0!</v>
      </c>
      <c r="J46" s="2">
        <f t="shared" si="12"/>
        <v>0</v>
      </c>
      <c r="K46" s="2" t="e">
        <f>AF46/SUM(AF31:AF$57)</f>
        <v>#DIV/0!</v>
      </c>
      <c r="M46" t="s">
        <v>30</v>
      </c>
      <c r="O46" s="1"/>
      <c r="P46" s="1"/>
      <c r="Q46" s="1"/>
      <c r="R46" s="1">
        <v>81670.383556149594</v>
      </c>
      <c r="S46" s="1">
        <v>0</v>
      </c>
      <c r="T46" s="1">
        <v>-39318.230635637403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/>
      <c r="AA46" s="1"/>
      <c r="AB46" s="1"/>
      <c r="AC46" s="1"/>
      <c r="AD46" s="1"/>
      <c r="AE46" s="1"/>
      <c r="AF46" s="1"/>
    </row>
    <row r="47" spans="1:32" x14ac:dyDescent="0.3">
      <c r="A47" t="str">
        <f t="shared" si="3"/>
        <v>RUSSIA SPACE AGENCY</v>
      </c>
      <c r="B47" t="str">
        <f t="shared" si="4"/>
        <v>Definitive</v>
      </c>
      <c r="C47" s="1">
        <f t="shared" si="5"/>
        <v>157877867.49397501</v>
      </c>
      <c r="D47" s="1">
        <f t="shared" si="6"/>
        <v>2619052.4772875099</v>
      </c>
      <c r="E47" s="1">
        <f t="shared" si="7"/>
        <v>6014852</v>
      </c>
      <c r="F47" s="1">
        <f t="shared" si="8"/>
        <v>0</v>
      </c>
      <c r="G47" s="2">
        <f t="shared" si="9"/>
        <v>1.296575594479664</v>
      </c>
      <c r="H47" s="2">
        <f t="shared" si="10"/>
        <v>-0.96190186695909397</v>
      </c>
      <c r="I47" s="2">
        <f t="shared" si="11"/>
        <v>0</v>
      </c>
      <c r="J47" s="2">
        <f t="shared" si="12"/>
        <v>9.0388183311031082E-4</v>
      </c>
      <c r="K47" s="2" t="e">
        <f>AF47/SUM(AF31:AF$57)</f>
        <v>#DIV/0!</v>
      </c>
      <c r="M47" t="s">
        <v>31</v>
      </c>
      <c r="N47" t="s">
        <v>78</v>
      </c>
      <c r="O47" s="1">
        <v>141637178.26215899</v>
      </c>
      <c r="P47" s="1">
        <v>277098307.63822001</v>
      </c>
      <c r="Q47" s="1">
        <v>531600036.81458801</v>
      </c>
      <c r="R47" s="1">
        <v>464485088.56079799</v>
      </c>
      <c r="S47" s="1">
        <v>552450019.41364002</v>
      </c>
      <c r="T47" s="1">
        <v>768656839.40025604</v>
      </c>
      <c r="U47" s="1">
        <v>366868123.61607599</v>
      </c>
      <c r="V47" s="1">
        <v>394778719.06763297</v>
      </c>
      <c r="W47" s="1">
        <v>575406808.55172098</v>
      </c>
      <c r="X47" s="1">
        <v>292729219.48913699</v>
      </c>
      <c r="Y47" s="1">
        <v>311189687.15396202</v>
      </c>
      <c r="Z47" s="1">
        <v>152210296.100788</v>
      </c>
      <c r="AA47" s="1">
        <v>216362793.531582</v>
      </c>
      <c r="AB47" s="1">
        <v>157877867.49397501</v>
      </c>
      <c r="AC47" s="1">
        <v>3819800.2749513201</v>
      </c>
      <c r="AD47" s="1">
        <v>2619052.4772875099</v>
      </c>
      <c r="AE47" s="1">
        <v>6014852</v>
      </c>
      <c r="AF47" s="1"/>
    </row>
    <row r="48" spans="1:32" x14ac:dyDescent="0.3">
      <c r="A48" t="str">
        <f t="shared" si="3"/>
        <v>Rocket Lab</v>
      </c>
      <c r="B48" t="str">
        <f t="shared" si="4"/>
        <v>Definitive</v>
      </c>
      <c r="C48" s="1">
        <f t="shared" si="5"/>
        <v>11306710.889856501</v>
      </c>
      <c r="D48" s="1">
        <f t="shared" si="6"/>
        <v>0</v>
      </c>
      <c r="E48" s="1">
        <f t="shared" si="7"/>
        <v>115500</v>
      </c>
      <c r="F48" s="1">
        <f t="shared" si="8"/>
        <v>0</v>
      </c>
      <c r="G48" s="2" t="e">
        <f t="shared" si="9"/>
        <v>#DIV/0!</v>
      </c>
      <c r="H48" s="2">
        <f t="shared" si="10"/>
        <v>-0.98978482768993259</v>
      </c>
      <c r="I48" s="2">
        <f t="shared" si="11"/>
        <v>0</v>
      </c>
      <c r="J48" s="2">
        <f t="shared" si="12"/>
        <v>1.7356761517031658E-5</v>
      </c>
      <c r="K48" s="2" t="e">
        <f>AF48/SUM(AF31:AF$57)</f>
        <v>#DIV/0!</v>
      </c>
      <c r="M48" t="s">
        <v>33</v>
      </c>
      <c r="N48" t="s">
        <v>78</v>
      </c>
      <c r="O48" s="1"/>
      <c r="P48" s="1"/>
      <c r="Q48" s="1"/>
      <c r="R48" s="1"/>
      <c r="S48" s="1"/>
      <c r="T48" s="1"/>
      <c r="U48" s="1"/>
      <c r="V48" s="1"/>
      <c r="W48" s="1">
        <v>3784970.78714502</v>
      </c>
      <c r="X48" s="1">
        <v>4872124.7732857596</v>
      </c>
      <c r="Y48" s="1">
        <v>0</v>
      </c>
      <c r="Z48" s="1">
        <v>7799094.3327917</v>
      </c>
      <c r="AA48" s="1">
        <v>0</v>
      </c>
      <c r="AB48" s="1">
        <v>11306710.889856501</v>
      </c>
      <c r="AC48" s="1">
        <v>510221.271309976</v>
      </c>
      <c r="AD48" s="1">
        <v>0</v>
      </c>
      <c r="AE48" s="1">
        <v>115500</v>
      </c>
      <c r="AF48" s="1"/>
    </row>
    <row r="49" spans="1:32" x14ac:dyDescent="0.3">
      <c r="A49" t="str">
        <f t="shared" si="3"/>
        <v>Rocket Lab</v>
      </c>
      <c r="B49" t="str">
        <f t="shared" si="4"/>
        <v>Multi-Awd.</v>
      </c>
      <c r="C49" s="1">
        <f t="shared" si="5"/>
        <v>57869.536352469098</v>
      </c>
      <c r="D49" s="1">
        <f t="shared" si="6"/>
        <v>0</v>
      </c>
      <c r="E49" s="1">
        <f t="shared" si="7"/>
        <v>13983500</v>
      </c>
      <c r="F49" s="1">
        <f t="shared" si="8"/>
        <v>0</v>
      </c>
      <c r="G49" s="2" t="e">
        <f t="shared" si="9"/>
        <v>#DIV/0!</v>
      </c>
      <c r="H49" s="2">
        <f t="shared" si="10"/>
        <v>240.63836245084019</v>
      </c>
      <c r="I49" s="2">
        <f t="shared" si="11"/>
        <v>0</v>
      </c>
      <c r="J49" s="2">
        <f t="shared" si="12"/>
        <v>2.1013703434927459E-3</v>
      </c>
      <c r="K49" s="2" t="e">
        <f>AF49/SUM(AF31:AF$57)</f>
        <v>#DIV/0!</v>
      </c>
      <c r="M49" t="s">
        <v>33</v>
      </c>
      <c r="N49" t="s">
        <v>76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>
        <v>57869.536352469098</v>
      </c>
      <c r="AC49" s="1">
        <v>0</v>
      </c>
      <c r="AD49" s="1">
        <v>0</v>
      </c>
      <c r="AE49" s="1">
        <v>13983500</v>
      </c>
      <c r="AF49" s="1"/>
    </row>
    <row r="50" spans="1:32" x14ac:dyDescent="0.3">
      <c r="A50" t="str">
        <f t="shared" si="3"/>
        <v>SPACEX</v>
      </c>
      <c r="B50" t="str">
        <f t="shared" si="4"/>
        <v>Definitive</v>
      </c>
      <c r="C50" s="1">
        <f t="shared" si="5"/>
        <v>117995643.81741101</v>
      </c>
      <c r="D50" s="1">
        <f t="shared" si="6"/>
        <v>1044208200.80378</v>
      </c>
      <c r="E50" s="1">
        <f t="shared" si="7"/>
        <v>990355838.73759997</v>
      </c>
      <c r="F50" s="1">
        <f t="shared" si="8"/>
        <v>0</v>
      </c>
      <c r="G50" s="2">
        <f t="shared" si="9"/>
        <v>-5.1572437397759519E-2</v>
      </c>
      <c r="H50" s="2">
        <f t="shared" si="10"/>
        <v>7.3931559394692385</v>
      </c>
      <c r="I50" s="2">
        <f t="shared" si="11"/>
        <v>0</v>
      </c>
      <c r="J50" s="2">
        <f t="shared" si="12"/>
        <v>0.14882571523782151</v>
      </c>
      <c r="K50" s="2" t="e">
        <f>AF50/SUM(AF31:AF$57)</f>
        <v>#DIV/0!</v>
      </c>
      <c r="M50" t="s">
        <v>34</v>
      </c>
      <c r="N50" t="s">
        <v>78</v>
      </c>
      <c r="O50" s="1"/>
      <c r="P50" s="1">
        <v>27740.029530870401</v>
      </c>
      <c r="Q50" s="1">
        <v>806227.17910721805</v>
      </c>
      <c r="R50" s="1">
        <v>1027175.21985099</v>
      </c>
      <c r="S50" s="1">
        <v>393539.642468712</v>
      </c>
      <c r="T50" s="1">
        <v>0</v>
      </c>
      <c r="U50" s="1">
        <v>10426732.043254901</v>
      </c>
      <c r="V50" s="1">
        <v>7233910.4240201199</v>
      </c>
      <c r="W50" s="1">
        <v>1202587.19432197</v>
      </c>
      <c r="X50" s="1">
        <v>103552863.612624</v>
      </c>
      <c r="Y50" s="1">
        <v>129337324.254921</v>
      </c>
      <c r="Z50" s="1">
        <v>278236380.42010403</v>
      </c>
      <c r="AA50" s="1">
        <v>440963898.24245298</v>
      </c>
      <c r="AB50" s="1">
        <v>117995643.81741101</v>
      </c>
      <c r="AC50" s="1">
        <v>591097503.94620597</v>
      </c>
      <c r="AD50" s="1">
        <v>1044208200.80378</v>
      </c>
      <c r="AE50" s="1">
        <v>990355838.73759997</v>
      </c>
      <c r="AF50" s="1"/>
    </row>
    <row r="51" spans="1:32" x14ac:dyDescent="0.3">
      <c r="A51" t="str">
        <f t="shared" si="3"/>
        <v>SPACEX</v>
      </c>
      <c r="B51" t="str">
        <f t="shared" si="4"/>
        <v>Multi-Awd.</v>
      </c>
      <c r="C51" s="1">
        <f t="shared" si="5"/>
        <v>820030011.85913503</v>
      </c>
      <c r="D51" s="1">
        <f t="shared" si="6"/>
        <v>766380387.69063902</v>
      </c>
      <c r="E51" s="1">
        <f t="shared" si="7"/>
        <v>688149527.5</v>
      </c>
      <c r="F51" s="1">
        <f t="shared" si="8"/>
        <v>0</v>
      </c>
      <c r="G51" s="2">
        <f t="shared" si="9"/>
        <v>-0.10207836923694624</v>
      </c>
      <c r="H51" s="2">
        <f t="shared" si="10"/>
        <v>-0.16082397284477623</v>
      </c>
      <c r="I51" s="2">
        <f t="shared" si="11"/>
        <v>0</v>
      </c>
      <c r="J51" s="2">
        <f t="shared" si="12"/>
        <v>0.10341166438853262</v>
      </c>
      <c r="K51" s="2" t="e">
        <f>AF51/SUM(AF31:AF$57)</f>
        <v>#DIV/0!</v>
      </c>
      <c r="M51" t="s">
        <v>34</v>
      </c>
      <c r="N51" t="s">
        <v>76</v>
      </c>
      <c r="O51" s="1"/>
      <c r="P51" s="1"/>
      <c r="Q51" s="1">
        <v>34420142.821350701</v>
      </c>
      <c r="R51" s="1">
        <v>155973781.362212</v>
      </c>
      <c r="S51" s="1">
        <v>259254978.32698399</v>
      </c>
      <c r="T51" s="1">
        <v>335878641.54459399</v>
      </c>
      <c r="U51" s="1">
        <v>754512445.50119305</v>
      </c>
      <c r="V51" s="1">
        <v>458156577.64416498</v>
      </c>
      <c r="W51" s="1">
        <v>647692429.25989103</v>
      </c>
      <c r="X51" s="1">
        <v>520157971.05519003</v>
      </c>
      <c r="Y51" s="1">
        <v>533847351.21106499</v>
      </c>
      <c r="Z51" s="1">
        <v>558716443.36064696</v>
      </c>
      <c r="AA51" s="1">
        <v>870163199.31214702</v>
      </c>
      <c r="AB51" s="1">
        <v>820030011.85913503</v>
      </c>
      <c r="AC51" s="1">
        <v>823005800.86038601</v>
      </c>
      <c r="AD51" s="1">
        <v>766380387.69063902</v>
      </c>
      <c r="AE51" s="1">
        <v>688149527.5</v>
      </c>
      <c r="AF51" s="1"/>
    </row>
    <row r="52" spans="1:32" x14ac:dyDescent="0.3">
      <c r="A52" t="str">
        <f t="shared" si="3"/>
        <v>SPACEX</v>
      </c>
      <c r="B52" t="str">
        <f t="shared" si="4"/>
        <v>Single-Awd.</v>
      </c>
      <c r="C52" s="1">
        <f t="shared" si="5"/>
        <v>314811655.05239701</v>
      </c>
      <c r="D52" s="1">
        <f t="shared" si="6"/>
        <v>1050603516.6081001</v>
      </c>
      <c r="E52" s="1">
        <f t="shared" si="7"/>
        <v>1399158636.8517001</v>
      </c>
      <c r="F52" s="1">
        <f t="shared" si="8"/>
        <v>0</v>
      </c>
      <c r="G52" s="2">
        <f t="shared" si="9"/>
        <v>0.3317665653441928</v>
      </c>
      <c r="H52" s="2">
        <f t="shared" si="10"/>
        <v>3.4444308665091361</v>
      </c>
      <c r="I52" s="2">
        <f t="shared" si="11"/>
        <v>0</v>
      </c>
      <c r="J52" s="2">
        <f t="shared" si="12"/>
        <v>0.21025855224528189</v>
      </c>
      <c r="K52" s="2" t="e">
        <f>AF52/SUM(AF31:AF$57)</f>
        <v>#DIV/0!</v>
      </c>
      <c r="M52" t="s">
        <v>34</v>
      </c>
      <c r="N52" t="s">
        <v>77</v>
      </c>
      <c r="O52" s="1"/>
      <c r="P52" s="1"/>
      <c r="Q52" s="1"/>
      <c r="R52" s="1"/>
      <c r="S52" s="1"/>
      <c r="T52" s="1"/>
      <c r="U52" s="1"/>
      <c r="V52" s="1"/>
      <c r="W52" s="1"/>
      <c r="X52" s="1">
        <v>188797758.239687</v>
      </c>
      <c r="Y52" s="1">
        <v>98202670.982664704</v>
      </c>
      <c r="Z52" s="1">
        <v>101449670.9331</v>
      </c>
      <c r="AA52" s="1">
        <v>122361646.631696</v>
      </c>
      <c r="AB52" s="1">
        <v>314811655.05239701</v>
      </c>
      <c r="AC52" s="1">
        <v>980002553.96375704</v>
      </c>
      <c r="AD52" s="1">
        <v>1050603516.6081001</v>
      </c>
      <c r="AE52" s="1">
        <v>1399158636.8517001</v>
      </c>
      <c r="AF52" s="1"/>
    </row>
    <row r="53" spans="1:32" x14ac:dyDescent="0.3">
      <c r="A53" t="str">
        <f t="shared" si="3"/>
        <v>UNITED LAUNCH ALLIANCE</v>
      </c>
      <c r="B53" t="str">
        <f t="shared" si="4"/>
        <v>Definitive</v>
      </c>
      <c r="C53" s="1">
        <f t="shared" si="5"/>
        <v>796575784.15316606</v>
      </c>
      <c r="D53" s="1">
        <f t="shared" si="6"/>
        <v>347359874.10792202</v>
      </c>
      <c r="E53" s="1">
        <f t="shared" si="7"/>
        <v>217271733.539</v>
      </c>
      <c r="F53" s="1">
        <f t="shared" si="8"/>
        <v>0</v>
      </c>
      <c r="G53" s="2">
        <f t="shared" si="9"/>
        <v>-0.37450537688905494</v>
      </c>
      <c r="H53" s="2">
        <f t="shared" si="10"/>
        <v>-0.72724285892022189</v>
      </c>
      <c r="I53" s="2">
        <f t="shared" si="11"/>
        <v>0</v>
      </c>
      <c r="J53" s="2">
        <f t="shared" si="12"/>
        <v>3.2650507908471613E-2</v>
      </c>
      <c r="K53" s="2" t="e">
        <f>AF53/SUM(AF31:AF$57)</f>
        <v>#DIV/0!</v>
      </c>
      <c r="M53" t="s">
        <v>35</v>
      </c>
      <c r="N53" t="s">
        <v>78</v>
      </c>
      <c r="O53" s="1"/>
      <c r="P53" s="1">
        <v>148402540.606112</v>
      </c>
      <c r="Q53" s="1">
        <v>1937251899.11971</v>
      </c>
      <c r="R53" s="1">
        <v>1898127394.2825501</v>
      </c>
      <c r="S53" s="1">
        <v>2489170643.0220599</v>
      </c>
      <c r="T53" s="1">
        <v>3333212103.2428598</v>
      </c>
      <c r="U53" s="1">
        <v>1743505081.76843</v>
      </c>
      <c r="V53" s="1">
        <v>3235668190.29702</v>
      </c>
      <c r="W53" s="1">
        <v>2186153833.4172902</v>
      </c>
      <c r="X53" s="1">
        <v>1932393091.0094199</v>
      </c>
      <c r="Y53" s="1">
        <v>2541583432.0062799</v>
      </c>
      <c r="Z53" s="1">
        <v>1721004621.9485199</v>
      </c>
      <c r="AA53" s="1">
        <v>1669819981.55002</v>
      </c>
      <c r="AB53" s="1">
        <v>796575784.15316606</v>
      </c>
      <c r="AC53" s="1">
        <v>273915134.48341101</v>
      </c>
      <c r="AD53" s="1">
        <v>347359874.10792202</v>
      </c>
      <c r="AE53" s="1">
        <v>217271733.539</v>
      </c>
      <c r="AF53" s="1"/>
    </row>
    <row r="54" spans="1:32" x14ac:dyDescent="0.3">
      <c r="A54" t="str">
        <f t="shared" si="3"/>
        <v>UNITED LAUNCH ALLIANCE</v>
      </c>
      <c r="B54" t="str">
        <f t="shared" si="4"/>
        <v>Multi-Awd.</v>
      </c>
      <c r="C54" s="1">
        <f t="shared" si="5"/>
        <v>319261624.484088</v>
      </c>
      <c r="D54" s="1">
        <f t="shared" si="6"/>
        <v>42537071.884102203</v>
      </c>
      <c r="E54" s="1">
        <f t="shared" si="7"/>
        <v>10903485</v>
      </c>
      <c r="F54" s="1">
        <f t="shared" si="8"/>
        <v>0</v>
      </c>
      <c r="G54" s="2">
        <f t="shared" si="9"/>
        <v>-0.74367100232691219</v>
      </c>
      <c r="H54" s="2">
        <f t="shared" si="10"/>
        <v>-0.96584780579996254</v>
      </c>
      <c r="I54" s="2">
        <f t="shared" si="11"/>
        <v>0</v>
      </c>
      <c r="J54" s="2">
        <f t="shared" si="12"/>
        <v>1.638521115580363E-3</v>
      </c>
      <c r="K54" s="2" t="e">
        <f>AF54/SUM(AF31:AF$57)</f>
        <v>#DIV/0!</v>
      </c>
      <c r="M54" t="s">
        <v>35</v>
      </c>
      <c r="N54" t="s">
        <v>76</v>
      </c>
      <c r="O54" s="1"/>
      <c r="P54" s="1"/>
      <c r="Q54" s="1">
        <v>183424218.91727099</v>
      </c>
      <c r="R54" s="1">
        <v>1268632.60288164</v>
      </c>
      <c r="S54" s="1">
        <v>14247281.0315264</v>
      </c>
      <c r="T54" s="1">
        <v>261660948.08995801</v>
      </c>
      <c r="U54" s="1">
        <v>249059544.49090999</v>
      </c>
      <c r="V54" s="1">
        <v>410012225.39393699</v>
      </c>
      <c r="W54" s="1">
        <v>435105504.703107</v>
      </c>
      <c r="X54" s="1">
        <v>379825888.309187</v>
      </c>
      <c r="Y54" s="1">
        <v>203955166.38918</v>
      </c>
      <c r="Z54" s="1">
        <v>354340173.173455</v>
      </c>
      <c r="AA54" s="1">
        <v>249384724.579014</v>
      </c>
      <c r="AB54" s="1">
        <v>319261624.484088</v>
      </c>
      <c r="AC54" s="1">
        <v>95431779.424974605</v>
      </c>
      <c r="AD54" s="1">
        <v>42537071.884102203</v>
      </c>
      <c r="AE54" s="1">
        <v>10903485</v>
      </c>
      <c r="AF54" s="1"/>
    </row>
    <row r="55" spans="1:32" x14ac:dyDescent="0.3">
      <c r="A55" t="str">
        <f t="shared" si="3"/>
        <v>UNITED LAUNCH ALLIANCE</v>
      </c>
      <c r="B55" t="str">
        <f t="shared" si="4"/>
        <v>Pur. Order</v>
      </c>
      <c r="C55" s="1">
        <f t="shared" si="5"/>
        <v>0</v>
      </c>
      <c r="D55" s="1">
        <f t="shared" si="6"/>
        <v>104574.65947186299</v>
      </c>
      <c r="E55" s="1">
        <f t="shared" si="7"/>
        <v>0</v>
      </c>
      <c r="F55" s="1">
        <f t="shared" si="8"/>
        <v>0</v>
      </c>
      <c r="G55" s="2">
        <f t="shared" si="9"/>
        <v>-1</v>
      </c>
      <c r="H55" s="2" t="e">
        <f t="shared" si="10"/>
        <v>#DIV/0!</v>
      </c>
      <c r="I55" s="2" t="e">
        <f t="shared" si="11"/>
        <v>#DIV/0!</v>
      </c>
      <c r="J55" s="2">
        <f t="shared" si="12"/>
        <v>0</v>
      </c>
      <c r="K55" s="2" t="e">
        <f>AF55/SUM(AF31:AF$57)</f>
        <v>#DIV/0!</v>
      </c>
      <c r="M55" t="s">
        <v>35</v>
      </c>
      <c r="N55" t="s">
        <v>80</v>
      </c>
      <c r="O55" s="1"/>
      <c r="P55" s="1"/>
      <c r="Q55" s="1"/>
      <c r="R55" s="1"/>
      <c r="S55" s="1"/>
      <c r="T55" s="1"/>
      <c r="U55" s="1"/>
      <c r="V55" s="1"/>
      <c r="W55" s="1"/>
      <c r="X55" s="1">
        <v>78719.881973875905</v>
      </c>
      <c r="Y55" s="1">
        <v>126296.063424261</v>
      </c>
      <c r="Z55" s="1">
        <v>123553.182700944</v>
      </c>
      <c r="AA55" s="1">
        <v>241430.329846612</v>
      </c>
      <c r="AB55" s="1"/>
      <c r="AC55" s="1">
        <v>0</v>
      </c>
      <c r="AD55" s="1">
        <v>104574.65947186299</v>
      </c>
      <c r="AE55" s="1"/>
      <c r="AF55" s="1"/>
    </row>
    <row r="56" spans="1:32" x14ac:dyDescent="0.3">
      <c r="A56" t="str">
        <f t="shared" si="3"/>
        <v>UNITED LAUNCH ALLIANCE</v>
      </c>
      <c r="B56" t="str">
        <f t="shared" si="4"/>
        <v>Single-Awd.</v>
      </c>
      <c r="C56" s="1">
        <f t="shared" si="5"/>
        <v>382314703.02930301</v>
      </c>
      <c r="D56" s="1">
        <f t="shared" si="6"/>
        <v>784056820.72279203</v>
      </c>
      <c r="E56" s="1">
        <f t="shared" si="7"/>
        <v>829492703.5</v>
      </c>
      <c r="F56" s="1">
        <f t="shared" si="8"/>
        <v>0</v>
      </c>
      <c r="G56" s="2">
        <f t="shared" si="9"/>
        <v>5.7949732183086411E-2</v>
      </c>
      <c r="H56" s="2">
        <f t="shared" si="10"/>
        <v>1.1696594374410507</v>
      </c>
      <c r="I56" s="2">
        <f t="shared" si="11"/>
        <v>0</v>
      </c>
      <c r="J56" s="2">
        <f t="shared" si="12"/>
        <v>0.12465200895902467</v>
      </c>
      <c r="K56" s="2" t="e">
        <f>AF56/SUM(AF31:AF$57)</f>
        <v>#DIV/0!</v>
      </c>
      <c r="M56" t="s">
        <v>35</v>
      </c>
      <c r="N56" t="s">
        <v>77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>
        <v>382314703.02930301</v>
      </c>
      <c r="AC56" s="1">
        <v>439026097.65746802</v>
      </c>
      <c r="AD56" s="1">
        <v>784056820.72279203</v>
      </c>
      <c r="AE56" s="1">
        <v>829492703.5</v>
      </c>
      <c r="AF56" s="1"/>
    </row>
    <row r="57" spans="1:32" x14ac:dyDescent="0.3">
      <c r="A57" t="str">
        <f t="shared" si="3"/>
        <v>Virgin Orbit</v>
      </c>
      <c r="B57" t="str">
        <f t="shared" si="4"/>
        <v>Multi-Awd.</v>
      </c>
      <c r="C57" s="1">
        <f t="shared" si="5"/>
        <v>40566544.983080901</v>
      </c>
      <c r="D57" s="1">
        <f t="shared" si="6"/>
        <v>0</v>
      </c>
      <c r="E57" s="1">
        <f t="shared" si="7"/>
        <v>-210426</v>
      </c>
      <c r="F57" s="1">
        <f t="shared" si="8"/>
        <v>0</v>
      </c>
      <c r="G57" s="2" t="e">
        <f t="shared" si="9"/>
        <v>#DIV/0!</v>
      </c>
      <c r="H57" s="2">
        <f t="shared" si="10"/>
        <v>-1.0051871807196733</v>
      </c>
      <c r="I57" s="2">
        <f t="shared" si="11"/>
        <v>0</v>
      </c>
      <c r="J57" s="2">
        <f t="shared" si="12"/>
        <v>-3.1621765359159337E-5</v>
      </c>
      <c r="K57" s="2" t="e">
        <f>AF57/SUM(AF31:AF$57)</f>
        <v>#DIV/0!</v>
      </c>
      <c r="M57" t="s">
        <v>37</v>
      </c>
      <c r="N57" t="s">
        <v>76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>
        <v>40566544.983080901</v>
      </c>
      <c r="AC57" s="1">
        <v>2517250.1133785299</v>
      </c>
      <c r="AD57" s="1">
        <v>0</v>
      </c>
      <c r="AE57" s="1">
        <v>-210426</v>
      </c>
      <c r="AF57" s="1"/>
    </row>
    <row r="58" spans="1:32" x14ac:dyDescent="0.3">
      <c r="A58" t="str">
        <f t="shared" si="3"/>
        <v>Grand Total</v>
      </c>
      <c r="B58" t="str">
        <f t="shared" si="4"/>
        <v/>
      </c>
      <c r="C58" s="1">
        <f t="shared" si="5"/>
        <v>5525141087.9882784</v>
      </c>
      <c r="D58" s="1">
        <f t="shared" si="6"/>
        <v>6256191896.2924385</v>
      </c>
      <c r="E58" s="1">
        <f t="shared" si="7"/>
        <v>6654467187.7102995</v>
      </c>
      <c r="F58" s="1">
        <f t="shared" si="8"/>
        <v>0</v>
      </c>
      <c r="G58" s="2">
        <f t="shared" si="9"/>
        <v>6.3660977479589098E-2</v>
      </c>
      <c r="H58" s="2">
        <f t="shared" si="10"/>
        <v>0.20439769441855327</v>
      </c>
      <c r="I58" s="2">
        <f t="shared" si="11"/>
        <v>0</v>
      </c>
      <c r="J58" s="2">
        <f>SUM(J$31:J$57)</f>
        <v>1.0000000000000002</v>
      </c>
      <c r="K58" s="2" t="e">
        <f>SUM(K$31:K$57)</f>
        <v>#DIV/0!</v>
      </c>
      <c r="M58" t="s">
        <v>38</v>
      </c>
      <c r="N58" t="s">
        <v>39</v>
      </c>
      <c r="O58" s="1">
        <f t="shared" ref="O58:AE58" si="13">SUM(O32:O57)</f>
        <v>665458566.9700079</v>
      </c>
      <c r="P58" s="1">
        <f t="shared" si="13"/>
        <v>2038508116.6368015</v>
      </c>
      <c r="Q58" s="1">
        <f t="shared" si="13"/>
        <v>3265830991.8128462</v>
      </c>
      <c r="R58" s="1">
        <f t="shared" si="13"/>
        <v>3215728659.7175016</v>
      </c>
      <c r="S58" s="1">
        <f t="shared" si="13"/>
        <v>4042178534.2321444</v>
      </c>
      <c r="T58" s="1">
        <f t="shared" si="13"/>
        <v>5815311667.5368385</v>
      </c>
      <c r="U58" s="1">
        <f t="shared" si="13"/>
        <v>4376657956.3935461</v>
      </c>
      <c r="V58" s="1">
        <f t="shared" si="13"/>
        <v>5829907794.0743093</v>
      </c>
      <c r="W58" s="1">
        <f t="shared" si="13"/>
        <v>5176802013.6206026</v>
      </c>
      <c r="X58" s="1">
        <f t="shared" si="13"/>
        <v>4950560251.6704798</v>
      </c>
      <c r="Y58" s="1">
        <f t="shared" si="13"/>
        <v>5377454142.1970997</v>
      </c>
      <c r="Z58" s="1">
        <f t="shared" si="13"/>
        <v>4867056334.5845308</v>
      </c>
      <c r="AA58" s="1">
        <f t="shared" si="13"/>
        <v>5914734696.959198</v>
      </c>
      <c r="AB58" s="1">
        <f t="shared" si="13"/>
        <v>5525141087.9882784</v>
      </c>
      <c r="AC58" s="1">
        <f t="shared" si="13"/>
        <v>5763016176.6479263</v>
      </c>
      <c r="AD58" s="1">
        <f t="shared" si="13"/>
        <v>6256191896.2924385</v>
      </c>
      <c r="AE58" s="1">
        <f t="shared" si="13"/>
        <v>6654467187.7102995</v>
      </c>
      <c r="AF58" s="1"/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Vend</vt:lpstr>
      <vt:lpstr>VendPSC</vt:lpstr>
      <vt:lpstr>VendArea</vt:lpstr>
      <vt:lpstr>VendProj</vt:lpstr>
      <vt:lpstr>VendCAU</vt:lpstr>
      <vt:lpstr>VendCust</vt:lpstr>
      <vt:lpstr>VendComp</vt:lpstr>
      <vt:lpstr>VendPric</vt:lpstr>
      <vt:lpstr>VendVeh</vt:lpstr>
      <vt:lpstr>VendComm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../output/Space//Launch_Acq_Trends.xlsx</dc:creator>
  <cp:lastModifiedBy>Greg Sanders</cp:lastModifiedBy>
  <dcterms:created xsi:type="dcterms:W3CDTF">2024-05-07T14:02:40Z</dcterms:created>
  <dcterms:modified xsi:type="dcterms:W3CDTF">2024-05-08T15:05:35Z</dcterms:modified>
</cp:coreProperties>
</file>