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<sst xmlns="http://schemas.openxmlformats.org/spreadsheetml/2006/main" count="712" uniqueCount="711">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</sst>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0.00,,,&quot;B&quot;"/>
    <numFmt numFmtId="165" formatCode="0.0%"/>
    <numFmt numFmtId="167" formatCode="_(* #,##0.0_);_(* \(#,##0.0\);_(* &quot;-&quot;??_);_(@_)"/>
    <numFmt numFmtId="169" formatCode="_(&quot;$&quot;* #,##0.0_);_(&quot;$&quot;* \(#,##0.0\);_(&quot;$&quot;* &quot;-&quot;??_);_(@_)"/>
    <numFmt numFmtId="170" formatCode="_(* #,##0_);_(* \(#,##0\);_(* &quot;-&quot;??_);_(@_)"/>
    <numFmt numFmtId="168" formatCode="mm/dd/yyyy\ hh:mm:ss"/>
    <numFmt numFmtId="166" formatCode="#,##0\ ;\-#,##0\ ;"/>
    <numFmt numFmtId="177" formatCode="0.00,,,&quot;B&quot;"/>
    <numFmt numFmtId="171" formatCode="0.00000%"/>
    <numFmt numFmtId="172" formatCode="0.0,,,&quot;B&quot;"/>
    <numFmt numFmtId="178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174" formatCode="0.0"/>
    <numFmt numFmtId="191" formatCode="0.00,,,&quot;B&quot;"/>
    <numFmt numFmtId="175" formatCode="0.00,,,&quot;B&quot;"/>
    <numFmt numFmtId="190" formatCode="0.00,,,&quot;B&quot;"/>
    <numFmt numFmtId="192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164" fontId="2" fillId="0" borderId="0" xfId="0" applyFont="1" applyNumberFormat="1"/>
    <xf numFmtId="44" fontId="2" fillId="0" borderId="0" xfId="0" applyFont="1" applyNumberFormat="1" applyAlignment="1">
      <alignment horizontal="center"/>
    </xf>
    <xf numFmtId="165" fontId="1" fillId="0" borderId="0" xfId="0" applyFont="1" applyNumberFormat="1"/>
    <xf numFmtId="165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9" fontId="2" fillId="0" borderId="0" xfId="0" applyFont="1" applyNumberFormat="1"/>
    <xf numFmtId="0" fontId="3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44" fontId="2" fillId="0" borderId="0" xfId="0" applyFont="1" applyNumberFormat="1"/>
    <xf numFmtId="165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0" fontId="3" fillId="3" borderId="1" xfId="0" applyFont="1" applyFill="1" applyBorder="1"/>
    <xf numFmtId="10" fontId="1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3" borderId="2" xfId="0" applyFont="1" applyFill="1" applyBorder="1" applyAlignment="1">
      <alignment wrapText="1"/>
    </xf>
    <xf numFmtId="43" fontId="2" fillId="0" borderId="0" xfId="0" applyFont="1" applyNumberFormat="1"/>
    <xf numFmtId="44" fontId="1" fillId="0" borderId="0" xfId="0" applyFont="1" applyNumberFormat="1"/>
    <xf numFmtId="165" fontId="2" fillId="0" borderId="0" xfId="0" applyFont="1" applyNumberFormat="1"/>
    <xf numFmtId="169" fontId="2" fillId="2" borderId="0" xfId="0" applyFont="1" applyNumberFormat="1" applyFill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65" fontId="1" fillId="2" borderId="0" xfId="0" applyFont="1" applyNumberFormat="1" applyFill="1" applyAlignment="1">
      <alignment wrapText="1"/>
    </xf>
    <xf numFmtId="0" fontId="3" fillId="3" borderId="0" xfId="0" applyFont="1" applyFill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5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2" borderId="0" xfId="0" applyFont="1" applyNumberFormat="1" applyFill="1"/>
    <xf numFmtId="165" fontId="2" fillId="2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1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175" fontId="2" fillId="0" borderId="0" xfId="0" applyFont="1" applyNumberFormat="1"/>
    <xf numFmtId="190" fontId="2" fillId="0" borderId="0" xfId="0" applyFont="1" applyNumberFormat="1"/>
    <xf numFmtId="192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0" t="s">
        <v>594</v>
      </c>
      <c r="N1" s="10" t="s">
        <v>595</v>
      </c>
      <c r="O1" s="10" t="s">
        <v>479</v>
      </c>
      <c r="P1" s="10" t="s">
        <v>480</v>
      </c>
      <c r="Q1" s="10" t="s">
        <v>481</v>
      </c>
      <c r="R1" s="10" t="s">
        <v>482</v>
      </c>
      <c r="S1" s="10" t="s">
        <v>483</v>
      </c>
      <c r="T1" s="10" t="s">
        <v>484</v>
      </c>
      <c r="U1" s="10" t="s">
        <v>485</v>
      </c>
      <c r="V1" s="10" t="s">
        <v>486</v>
      </c>
      <c r="W1" s="10" t="s">
        <v>487</v>
      </c>
      <c r="X1" s="10" t="s">
        <v>488</v>
      </c>
      <c r="Y1" s="10" t="s">
        <v>489</v>
      </c>
      <c r="Z1" s="10" t="s">
        <v>490</v>
      </c>
      <c r="AA1" s="10" t="s">
        <v>491</v>
      </c>
      <c r="AB1" s="10" t="s">
        <v>492</v>
      </c>
      <c r="AC1" s="10" t="s">
        <v>493</v>
      </c>
      <c r="AD1" s="10" t="s">
        <v>494</v>
      </c>
      <c r="AE1" s="10" t="s">
        <v>495</v>
      </c>
      <c r="AF1" s="10" t="s">
        <v>496</v>
      </c>
      <c r="AG1" s="10" t="s">
        <v>497</v>
      </c>
      <c r="AH1" s="10" t="s">
        <v>498</v>
      </c>
      <c r="AI1" s="10" t="s">
        <v>499</v>
      </c>
      <c r="AJ1" s="10" t="s">
        <v>500</v>
      </c>
      <c r="AK1" s="10" t="s">
        <v>501</v>
      </c>
      <c r="AL1" s="10" t="s">
        <v>502</v>
      </c>
      <c r="AM1" s="10" t="s">
        <v>503</v>
      </c>
      <c r="AN1" s="10" t="s">
        <v>504</v>
      </c>
      <c r="AO1" s="10" t="s">
        <v>505</v>
      </c>
      <c r="AP1" s="10" t="s">
        <v>506</v>
      </c>
      <c r="AQ1" s="10" t="s">
        <v>507</v>
      </c>
      <c r="AR1" s="10" t="s">
        <v>508</v>
      </c>
      <c r="AS1" s="10" t="s">
        <v>509</v>
      </c>
      <c r="AT1" s="10" t="s">
        <v>510</v>
      </c>
      <c r="AU1" s="10" t="s">
        <v>511</v>
      </c>
      <c r="AV1" s="10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596</v>
      </c>
      <c r="N2" s="21" t="s">
        <v>597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 t="n">
        <v>27766409244.572498</v>
      </c>
      <c r="AL2" s="2" t="n">
        <v>20117589432.5252</v>
      </c>
      <c r="AM2" s="2" t="n">
        <v>15814444285.1675</v>
      </c>
      <c r="AN2" s="2" t="n">
        <v>24205301305.038399</v>
      </c>
      <c r="AO2" s="2" t="n">
        <v>33686791345.610802</v>
      </c>
      <c r="AP2" s="2" t="n">
        <v>31035471218.9151</v>
      </c>
      <c r="AQ2" s="2" t="n">
        <v>34812921569.434502</v>
      </c>
      <c r="AR2" s="2" t="n">
        <v>38372888881.5383</v>
      </c>
      <c r="AS2" s="2" t="n">
        <v>50101609453.414597</v>
      </c>
      <c r="AT2" s="2" t="n">
        <v>24784144858.870098</v>
      </c>
      <c r="AU2" s="2" t="n">
        <v>38727720245.064499</v>
      </c>
      <c r="AV2" s="2" t="n">
        <v>65793606575.031601</v>
      </c>
      <c r="AW2" s="2"/>
      <c r="AX2" s="2"/>
      <c r="AY2" s="2"/>
      <c r="AZ2" s="2"/>
      <c r="BA2" s="2"/>
      <c r="BB2" s="2"/>
      <c r="BC2" s="2"/>
    </row>
    <row r="3">
      <c r="A3" s="1" t="str">
        <f t="shared" si="0"/>
        <v>Contract</v>
      </c>
      <c r="B3" s="1" t="str">
        <f t="shared" si="0"/>
        <v>Obligations (no FMS)</v>
      </c>
      <c r="M3" s="21" t="s">
        <v>596</v>
      </c>
      <c r="N3" s="21" t="s">
        <v>598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 t="n">
        <v>329870021411.01398</v>
      </c>
      <c r="AL3" s="2" t="n">
        <v>286463462910.15601</v>
      </c>
      <c r="AM3" s="2" t="n">
        <v>267469916339.332</v>
      </c>
      <c r="AN3" s="2" t="n">
        <v>249972893535.92099</v>
      </c>
      <c r="AO3" s="2" t="n">
        <v>264674994282.78101</v>
      </c>
      <c r="AP3" s="2" t="n">
        <v>289580375586.42297</v>
      </c>
      <c r="AQ3" s="2" t="n">
        <v>324142899184.01703</v>
      </c>
      <c r="AR3" s="2" t="n">
        <v>345482517268.40698</v>
      </c>
      <c r="AS3" s="2" t="n">
        <v>372499943849.534</v>
      </c>
      <c r="AT3" s="2" t="n">
        <v>362279784320.78699</v>
      </c>
      <c r="AU3" s="2" t="n">
        <v>375515873709.073</v>
      </c>
      <c r="AV3" s="2" t="n">
        <v>390453368175.85498</v>
      </c>
      <c r="AW3" s="2"/>
      <c r="AX3" s="2"/>
      <c r="AY3" s="2"/>
      <c r="AZ3" s="2"/>
      <c r="BA3" s="2"/>
      <c r="BB3" s="2"/>
      <c r="BC3" s="2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596</v>
      </c>
      <c r="N4" s="21" t="s">
        <v>599</v>
      </c>
      <c r="O4" s="2" t="n">
        <v>120350129405</v>
      </c>
      <c r="P4" s="2" t="n">
        <v>136154193844</v>
      </c>
      <c r="Q4" s="2" t="n">
        <v>123406660550</v>
      </c>
      <c r="R4" s="2" t="n">
        <v>121373382142</v>
      </c>
      <c r="S4" s="2" t="n">
        <v>117161902725</v>
      </c>
      <c r="T4" s="2" t="n">
        <v>116592014868</v>
      </c>
      <c r="U4" s="2" t="n">
        <v>118448779098</v>
      </c>
      <c r="V4" s="2" t="n">
        <v>115982151879</v>
      </c>
      <c r="W4" s="2" t="n">
        <v>116965882167</v>
      </c>
      <c r="X4" s="2" t="n">
        <v>122185036488</v>
      </c>
      <c r="Y4" s="2" t="n">
        <v>132178486506.38699</v>
      </c>
      <c r="Z4" s="2" t="n">
        <v>143993638543.836</v>
      </c>
      <c r="AA4" s="2" t="n">
        <v>169810521226.12799</v>
      </c>
      <c r="AB4" s="2" t="n">
        <v>211533087512.33701</v>
      </c>
      <c r="AC4" s="2" t="n">
        <v>229761957048.789</v>
      </c>
      <c r="AD4" s="2" t="n">
        <v>265663361025.89001</v>
      </c>
      <c r="AE4" s="2" t="n">
        <v>295165178110.85303</v>
      </c>
      <c r="AF4" s="2" t="n">
        <v>328153480580.909</v>
      </c>
      <c r="AG4" s="2" t="n">
        <v>377988099747.40399</v>
      </c>
      <c r="AH4" s="2" t="n">
        <v>381555380786.98499</v>
      </c>
      <c r="AI4" s="2" t="n">
        <v>362403868841.008</v>
      </c>
      <c r="AJ4" s="2" t="n">
        <v>368565915961.16199</v>
      </c>
      <c r="AK4" s="2"/>
      <c r="AL4" s="2"/>
      <c r="AM4" s="2"/>
      <c r="AN4" s="2" t="n">
        <v>6246925.665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>
      <c r="A5" s="1" t="str">
        <f t="shared" si="0"/>
        <v>Grand Total</v>
      </c>
      <c r="B5" s="1" t="str">
        <f t="shared" si="0"/>
      </c>
      <c r="M5" s="21" t="s">
        <v>519</v>
      </c>
      <c r="N5" s="21" t="s">
        <v>530</v>
      </c>
      <c r="O5" s="2" t="n">
        <f t="shared" ref="O5:AV5" si="2">SUM(O2:O4)</f>
        <v>120350129405</v>
      </c>
      <c r="P5" s="2" t="n">
        <f t="shared" si="2"/>
        <v>136154193844</v>
      </c>
      <c r="Q5" s="2" t="n">
        <f t="shared" si="2"/>
        <v>123406660550</v>
      </c>
      <c r="R5" s="2" t="n">
        <f t="shared" si="2"/>
        <v>121373382142</v>
      </c>
      <c r="S5" s="2" t="n">
        <f t="shared" si="2"/>
        <v>117161902725</v>
      </c>
      <c r="T5" s="2" t="n">
        <f t="shared" si="2"/>
        <v>116592014868</v>
      </c>
      <c r="U5" s="2" t="n">
        <f t="shared" si="2"/>
        <v>118448779098</v>
      </c>
      <c r="V5" s="2" t="n">
        <f t="shared" si="2"/>
        <v>115982151879</v>
      </c>
      <c r="W5" s="2" t="n">
        <f t="shared" si="2"/>
        <v>116965882167</v>
      </c>
      <c r="X5" s="2" t="n">
        <f t="shared" si="2"/>
        <v>122185036488</v>
      </c>
      <c r="Y5" s="2" t="n">
        <f t="shared" si="2"/>
        <v>132178486506.38699</v>
      </c>
      <c r="Z5" s="2" t="n">
        <f t="shared" si="2"/>
        <v>143993638543.836</v>
      </c>
      <c r="AA5" s="2" t="n">
        <f t="shared" si="2"/>
        <v>169810521226.12799</v>
      </c>
      <c r="AB5" s="2" t="n">
        <f t="shared" si="2"/>
        <v>211533087512.33701</v>
      </c>
      <c r="AC5" s="2" t="n">
        <f t="shared" si="2"/>
        <v>229761957048.789</v>
      </c>
      <c r="AD5" s="2" t="n">
        <f t="shared" si="2"/>
        <v>265663361025.89001</v>
      </c>
      <c r="AE5" s="2" t="n">
        <f t="shared" si="2"/>
        <v>295165178110.85303</v>
      </c>
      <c r="AF5" s="2" t="n">
        <f t="shared" si="2"/>
        <v>328153480580.909</v>
      </c>
      <c r="AG5" s="2" t="n">
        <f t="shared" si="2"/>
        <v>377988099747.40399</v>
      </c>
      <c r="AH5" s="2" t="n">
        <f t="shared" si="2"/>
        <v>381555380786.98499</v>
      </c>
      <c r="AI5" s="2" t="n">
        <f t="shared" si="2"/>
        <v>362403868841.008</v>
      </c>
      <c r="AJ5" s="2" t="n">
        <f t="shared" si="2"/>
        <v>368565915961.16199</v>
      </c>
      <c r="AK5" s="2" t="n">
        <f t="shared" si="2"/>
        <v>357636430655.58649</v>
      </c>
      <c r="AL5" s="2" t="n">
        <f t="shared" si="2"/>
        <v>306581052342.68121</v>
      </c>
      <c r="AM5" s="2" t="n">
        <f t="shared" si="2"/>
        <v>283284360624.49951</v>
      </c>
      <c r="AN5" s="2" t="n">
        <f t="shared" si="2"/>
        <v>274184441766.62439</v>
      </c>
      <c r="AO5" s="2" t="n">
        <f t="shared" si="2"/>
        <v>298361785628.39178</v>
      </c>
      <c r="AP5" s="2" t="n">
        <f t="shared" si="2"/>
        <v>320615846805.33807</v>
      </c>
      <c r="AQ5" s="2" t="n">
        <f t="shared" si="2"/>
        <v>358955820753.45154</v>
      </c>
      <c r="AR5" s="2" t="n">
        <f t="shared" si="2"/>
        <v>383855406149.94531</v>
      </c>
      <c r="AS5" s="2" t="n">
        <f t="shared" si="2"/>
        <v>422601553302.94861</v>
      </c>
      <c r="AT5" s="2" t="n">
        <f t="shared" si="2"/>
        <v>387063929179.6571</v>
      </c>
      <c r="AU5" s="2" t="n">
        <f t="shared" si="2"/>
        <v>414243593954.13751</v>
      </c>
      <c r="AV5" s="2" t="n">
        <f t="shared" si="2"/>
        <v>456246974750.8866</v>
      </c>
      <c r="AW5" s="2" t="n">
        <v>842157000000</v>
      </c>
      <c r="AX5" s="2" t="n">
        <v>859652000000</v>
      </c>
      <c r="AY5" s="2" t="n">
        <v>877652000000</v>
      </c>
      <c r="AZ5" s="2" t="n">
        <v>896152000000</v>
      </c>
      <c r="BA5" s="2" t="n">
        <v>914952000000</v>
      </c>
      <c r="BB5" s="2" t="n">
        <v>934814000000</v>
      </c>
      <c r="BC5" s="2"/>
    </row>
    <row r="6">
      <c r="A6" s="1" t="str">
        <f t="shared" si="0"/>
        <v>Grand Total</v>
      </c>
      <c r="B6" s="1" t="str">
        <f t="shared" si="0"/>
      </c>
      <c r="C6" s="28"/>
      <c r="D6" s="28"/>
      <c r="E6" s="28"/>
      <c r="M6" s="21" t="s">
        <v>519</v>
      </c>
      <c r="N6" s="21" t="s">
        <v>530</v>
      </c>
      <c r="O6" s="2" t="n">
        <f t="shared" ref="O6:BB6" si="3">SUM(O2:O5)</f>
        <v>240700258810</v>
      </c>
      <c r="P6" s="2" t="n">
        <f t="shared" si="3"/>
        <v>272308387688</v>
      </c>
      <c r="Q6" s="2" t="n">
        <f t="shared" si="3"/>
        <v>246813321100</v>
      </c>
      <c r="R6" s="2" t="n">
        <f t="shared" si="3"/>
        <v>242746764284</v>
      </c>
      <c r="S6" s="2" t="n">
        <f t="shared" si="3"/>
        <v>234323805450</v>
      </c>
      <c r="T6" s="2" t="n">
        <f t="shared" si="3"/>
        <v>233184029736</v>
      </c>
      <c r="U6" s="2" t="n">
        <f t="shared" si="3"/>
        <v>236897558196</v>
      </c>
      <c r="V6" s="2" t="n">
        <f t="shared" si="3"/>
        <v>231964303758</v>
      </c>
      <c r="W6" s="2" t="n">
        <f t="shared" si="3"/>
        <v>233931764334</v>
      </c>
      <c r="X6" s="2" t="n">
        <f t="shared" si="3"/>
        <v>244370072976</v>
      </c>
      <c r="Y6" s="2" t="n">
        <f t="shared" si="3"/>
        <v>264356973012.77399</v>
      </c>
      <c r="Z6" s="2" t="n">
        <f t="shared" si="3"/>
        <v>287987277087.672</v>
      </c>
      <c r="AA6" s="2" t="n">
        <f t="shared" si="3"/>
        <v>339621042452.25598</v>
      </c>
      <c r="AB6" s="2" t="n">
        <f t="shared" si="3"/>
        <v>423066175024.67401</v>
      </c>
      <c r="AC6" s="2" t="n">
        <f t="shared" si="3"/>
        <v>459523914097.578</v>
      </c>
      <c r="AD6" s="2" t="n">
        <f t="shared" si="3"/>
        <v>531326722051.78003</v>
      </c>
      <c r="AE6" s="2" t="n">
        <f t="shared" si="3"/>
        <v>590330356221.70605</v>
      </c>
      <c r="AF6" s="2" t="n">
        <f t="shared" si="3"/>
        <v>656306961161.81799</v>
      </c>
      <c r="AG6" s="2" t="n">
        <f t="shared" si="3"/>
        <v>755976199494.80798</v>
      </c>
      <c r="AH6" s="2" t="n">
        <f t="shared" si="3"/>
        <v>763110761573.96997</v>
      </c>
      <c r="AI6" s="2" t="n">
        <f t="shared" si="3"/>
        <v>724807737682.01599</v>
      </c>
      <c r="AJ6" s="2" t="n">
        <f t="shared" si="3"/>
        <v>737131831922.32397</v>
      </c>
      <c r="AK6" s="2" t="n">
        <f t="shared" si="3"/>
        <v>715272861311.17297</v>
      </c>
      <c r="AL6" s="2" t="n">
        <f t="shared" si="3"/>
        <v>613162104685.36243</v>
      </c>
      <c r="AM6" s="2" t="n">
        <f t="shared" si="3"/>
        <v>566568721248.99902</v>
      </c>
      <c r="AN6" s="2" t="n">
        <f t="shared" si="3"/>
        <v>548368883533.24878</v>
      </c>
      <c r="AO6" s="2" t="n">
        <f t="shared" si="3"/>
        <v>596723571256.78357</v>
      </c>
      <c r="AP6" s="2" t="n">
        <f t="shared" si="3"/>
        <v>641231693610.67615</v>
      </c>
      <c r="AQ6" s="2" t="n">
        <f t="shared" si="3"/>
        <v>717911641506.90308</v>
      </c>
      <c r="AR6" s="2" t="n">
        <f t="shared" si="3"/>
        <v>767710812299.89063</v>
      </c>
      <c r="AS6" s="2" t="n">
        <f t="shared" si="3"/>
        <v>845203106605.89722</v>
      </c>
      <c r="AT6" s="2" t="n">
        <f t="shared" si="3"/>
        <v>774127858359.31421</v>
      </c>
      <c r="AU6" s="2" t="n">
        <f t="shared" si="3"/>
        <v>828487187908.27502</v>
      </c>
      <c r="AV6" s="2" t="n">
        <f t="shared" si="3"/>
        <v>912493949501.77319</v>
      </c>
      <c r="AW6" s="2" t="n">
        <f t="shared" si="3"/>
        <v>842157000000</v>
      </c>
      <c r="AX6" s="2" t="n">
        <f t="shared" si="3"/>
        <v>859652000000</v>
      </c>
      <c r="AY6" s="2" t="n">
        <f t="shared" si="3"/>
        <v>877652000000</v>
      </c>
      <c r="AZ6" s="2" t="n">
        <f t="shared" si="3"/>
        <v>896152000000</v>
      </c>
      <c r="BA6" s="2" t="n">
        <f t="shared" si="3"/>
        <v>914952000000</v>
      </c>
      <c r="BB6" s="2" t="n">
        <f t="shared" si="3"/>
        <v>934814000000</v>
      </c>
      <c r="BC6" s="2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25" t="n">
        <f>AU6/AT6-1</f>
        <v>7.0220092148821411E-2</v>
      </c>
    </row>
    <row r="8"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17"/>
      <c r="Z10" s="21"/>
      <c r="AA10" s="21"/>
      <c r="AB10" s="2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24" t="n">
        <f t="shared" ref="A12:B18" si="4">M12</f>
        <v>0</v>
      </c>
      <c r="B12" s="24" t="n">
        <f t="shared" si="4"/>
        <v>0</v>
      </c>
      <c r="C12" s="22" t="n">
        <f>AN12</f>
        <v>2015</v>
      </c>
      <c r="D12" s="9" t="n">
        <f t="shared" ref="D12:F18" si="5">AT12</f>
        <v>2021</v>
      </c>
      <c r="E12" s="9" t="n">
        <f t="shared" si="5"/>
        <v>2022</v>
      </c>
      <c r="F12" s="9" t="n">
        <f>AV12</f>
        <v>2023</v>
      </c>
      <c r="G12" s="9" t="str">
        <f>D12&amp;"-"&amp;E12</f>
        <v>2021-2022</v>
      </c>
      <c r="H12" s="9" t="str">
        <f>C12&amp;"-"&amp;E12</f>
        <v>2015-2022</v>
      </c>
      <c r="I12" s="9" t="str">
        <f>F12&amp;"/"&amp;E12</f>
        <v>2023/2022</v>
      </c>
      <c r="J12" s="9" t="str">
        <f>"Share "&amp;AU12</f>
        <v>Share 2022</v>
      </c>
      <c r="K12" s="9" t="str">
        <f>"Share "&amp;AV12</f>
        <v>Share 2023</v>
      </c>
      <c r="L12" s="6"/>
      <c r="M12" s="3"/>
      <c r="N12" s="3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24" t="str">
        <f t="shared" si="4"/>
        <v>Contract</v>
      </c>
      <c r="B13" s="24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25" t="n">
        <f>(E13/D13)-1</f>
        <v>0.46134737965444295</v>
      </c>
      <c r="H13" s="25" t="n">
        <f>(E13/C13)-1</f>
        <v>0.3339211898025547</v>
      </c>
      <c r="I13" s="25" t="n">
        <f>F13/E13</f>
        <v>1.6203854740576302</v>
      </c>
      <c r="J13" s="4" t="n">
        <f t="shared" ref="J13:K17" si="7">AU22</f>
        <v>0.45325489541625574</v>
      </c>
      <c r="K13" s="4" t="n">
        <f t="shared" si="7"/>
        <v>0.42789693935948248</v>
      </c>
      <c r="L13" s="8"/>
      <c r="M13" s="3" t="str">
        <f t="shared" ref="M13:N17" si="8">M2</f>
        <v>Contract</v>
      </c>
      <c r="N13" s="3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8"/>
      <c r="AX13" s="8"/>
    </row>
    <row r="14">
      <c r="A14" s="24" t="str">
        <f t="shared" si="4"/>
        <v>Contract</v>
      </c>
      <c r="B14" s="24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25" t="n">
        <f t="shared" ref="G14:G18" si="11">(E14/D14)-1</f>
        <v>-3.0629785671300369E-2</v>
      </c>
      <c r="H14" s="25" t="n">
        <f t="shared" ref="H14:H18" si="12">(E14/C14)-1</f>
        <v>0.2524318830209662</v>
      </c>
      <c r="I14" s="25" t="n">
        <f t="shared" ref="I14:I18" si="13">F14/E14</f>
        <v>0.99173914043302536</v>
      </c>
      <c r="J14" s="4" t="n">
        <f t="shared" si="7"/>
        <v>0</v>
      </c>
      <c r="K14" s="4" t="n">
        <f t="shared" si="7"/>
        <v>0</v>
      </c>
      <c r="L14" s="8"/>
      <c r="M14" s="3" t="str">
        <f t="shared" si="8"/>
        <v>Contract</v>
      </c>
      <c r="N14" s="3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8"/>
      <c r="AX14" s="8"/>
    </row>
    <row r="15">
      <c r="A15" s="24" t="str">
        <f t="shared" si="4"/>
        <v>Contract</v>
      </c>
      <c r="B15" s="24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25" t="e">
        <f t="shared" si="11"/>
        <v>#DIV/0!</v>
      </c>
      <c r="H15" s="25" t="n">
        <f t="shared" si="12"/>
        <v>-1</v>
      </c>
      <c r="I15" s="25" t="e">
        <f t="shared" si="13"/>
        <v>#DIV/0!</v>
      </c>
      <c r="J15" s="4" t="n">
        <f t="shared" si="7"/>
        <v>0</v>
      </c>
      <c r="K15" s="4" t="n">
        <f t="shared" si="7"/>
        <v>0</v>
      </c>
      <c r="M15" s="3" t="str">
        <f t="shared" si="8"/>
        <v>Contract</v>
      </c>
      <c r="N15" s="3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24" t="str">
        <f t="shared" si="4"/>
        <v>Grand Total</v>
      </c>
      <c r="B16" s="24" t="str">
        <f t="shared" si="4"/>
      </c>
      <c r="C16" s="14" t="n">
        <f t="shared" si="10"/>
        <v>328.86986160695335</v>
      </c>
      <c r="D16" s="26" t="n">
        <f t="shared" si="5"/>
        <v>413.88265791446332</v>
      </c>
      <c r="E16" s="26" t="n">
        <f t="shared" si="5"/>
        <v>414.24359395413751</v>
      </c>
      <c r="F16" s="26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4" t="n">
        <f t="shared" si="7"/>
        <v>0</v>
      </c>
      <c r="K16" s="4" t="n">
        <f t="shared" si="7"/>
        <v>0</v>
      </c>
      <c r="M16" s="3" t="str">
        <f t="shared" si="8"/>
        <v>Grand Total</v>
      </c>
      <c r="N16" s="3" t="str">
        <f t="shared" si="8"/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24" t="str">
        <f t="shared" si="4"/>
        <v>Grand Total</v>
      </c>
      <c r="B17" s="24" t="str">
        <f t="shared" si="4"/>
      </c>
      <c r="C17" s="14" t="n">
        <f t="shared" si="10"/>
        <v>657.7397232139067</v>
      </c>
      <c r="D17" s="26" t="n">
        <f t="shared" si="5"/>
        <v>827.76531582892665</v>
      </c>
      <c r="E17" s="26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25" t="n">
        <f t="shared" si="13"/>
        <v>1.0505114176559645</v>
      </c>
      <c r="J17" s="4" t="n">
        <f t="shared" si="7"/>
        <v>0</v>
      </c>
      <c r="K17" s="4" t="n">
        <f t="shared" si="7"/>
        <v>0</v>
      </c>
      <c r="L17" s="8"/>
      <c r="M17" s="3" t="str">
        <f t="shared" si="8"/>
        <v>Grand Total</v>
      </c>
      <c r="N17" s="3" t="str">
        <f t="shared" si="8"/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19"/>
      <c r="AX17" s="19"/>
    </row>
    <row r="18">
      <c r="A18" s="24" t="str">
        <f t="shared" si="4"/>
        <v>Percentage</v>
      </c>
      <c r="B18" s="24" t="n">
        <f t="shared" si="4"/>
        <v>0</v>
      </c>
      <c r="C18" s="8" t="n">
        <f t="shared" si="10"/>
        <v>2</v>
      </c>
      <c r="D18" s="8" t="n">
        <f t="shared" si="5"/>
        <v>2</v>
      </c>
      <c r="E18" s="8" t="n">
        <f t="shared" si="5"/>
        <v>2</v>
      </c>
      <c r="F18" s="14" t="n">
        <f t="shared" si="5"/>
        <v>0</v>
      </c>
      <c r="G18" s="25" t="n">
        <f t="shared" si="11"/>
        <v>0</v>
      </c>
      <c r="H18" s="25" t="n">
        <f t="shared" si="12"/>
        <v>0</v>
      </c>
      <c r="I18" s="25" t="n">
        <f t="shared" si="13"/>
        <v>0</v>
      </c>
      <c r="J18" s="4" t="n">
        <f>AU28</f>
        <v>0</v>
      </c>
      <c r="K18" s="4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17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17"/>
      <c r="Z20" s="21"/>
      <c r="AA20" s="21"/>
      <c r="AB20" s="21"/>
    </row>
    <row r="21" ht="30" customHeight="1">
      <c r="A21" s="11" t="str">
        <f>M21</f>
        <v>Contract</v>
      </c>
      <c r="B21" s="11" t="str">
        <f t="shared" ref="B21:B25" si="20">N21</f>
        <v>Obligations (includes FMS)</v>
      </c>
      <c r="M21" s="16" t="str">
        <f>M13</f>
        <v>Contract</v>
      </c>
      <c r="N21" s="16" t="str">
        <f t="shared" ref="N21:N23" si="21">N13</f>
        <v>Obligations (includes FMS)</v>
      </c>
      <c r="O21" s="12" t="n">
        <f>O13/O$17</f>
        <v>0</v>
      </c>
      <c r="P21" s="12" t="n">
        <f t="shared" ref="P21:AS21" si="22">P13/P$17</f>
        <v>0</v>
      </c>
      <c r="Q21" s="12" t="n">
        <f t="shared" si="22"/>
        <v>0</v>
      </c>
      <c r="R21" s="12" t="n">
        <f t="shared" si="22"/>
        <v>0</v>
      </c>
      <c r="S21" s="12" t="n">
        <f t="shared" si="22"/>
        <v>0</v>
      </c>
      <c r="T21" s="12" t="n">
        <f t="shared" si="22"/>
        <v>0</v>
      </c>
      <c r="U21" s="12" t="n">
        <f t="shared" si="22"/>
        <v>0</v>
      </c>
      <c r="V21" s="12" t="n">
        <f t="shared" si="22"/>
        <v>0</v>
      </c>
      <c r="W21" s="12" t="n">
        <f t="shared" si="22"/>
        <v>0</v>
      </c>
      <c r="X21" s="12" t="n">
        <f t="shared" si="22"/>
        <v>0</v>
      </c>
      <c r="Y21" s="12" t="n">
        <f t="shared" si="22"/>
        <v>0</v>
      </c>
      <c r="Z21" s="12" t="n">
        <f t="shared" si="22"/>
        <v>0</v>
      </c>
      <c r="AA21" s="12" t="n">
        <f t="shared" si="22"/>
        <v>0</v>
      </c>
      <c r="AB21" s="12" t="n">
        <f t="shared" si="22"/>
        <v>0</v>
      </c>
      <c r="AC21" s="12" t="n">
        <f t="shared" si="22"/>
        <v>0</v>
      </c>
      <c r="AD21" s="12" t="n">
        <f t="shared" si="22"/>
        <v>0</v>
      </c>
      <c r="AE21" s="12" t="n">
        <f t="shared" si="22"/>
        <v>0</v>
      </c>
      <c r="AF21" s="12" t="n">
        <f t="shared" si="22"/>
        <v>0</v>
      </c>
      <c r="AG21" s="12" t="n">
        <f t="shared" si="22"/>
        <v>0</v>
      </c>
      <c r="AH21" s="12" t="n">
        <f t="shared" si="22"/>
        <v>0</v>
      </c>
      <c r="AI21" s="12" t="n">
        <f t="shared" si="22"/>
        <v>0</v>
      </c>
      <c r="AJ21" s="12" t="n">
        <f t="shared" si="22"/>
        <v>0</v>
      </c>
      <c r="AK21" s="12" t="n">
        <f t="shared" si="22"/>
        <v>3.8819324409531834E-2</v>
      </c>
      <c r="AL21" s="12" t="n">
        <f t="shared" si="22"/>
        <v>3.2809577237080438E-2</v>
      </c>
      <c r="AM21" s="12" t="n">
        <f t="shared" si="22"/>
        <v>2.7912667417122155E-2</v>
      </c>
      <c r="AN21" s="12" t="n">
        <f t="shared" si="22"/>
        <v>4.4140544862937649E-2</v>
      </c>
      <c r="AO21" s="12" t="n">
        <f t="shared" si="22"/>
        <v>5.6452925555901361E-2</v>
      </c>
      <c r="AP21" s="12" t="n">
        <f t="shared" si="22"/>
        <v>4.8399777378686899E-2</v>
      </c>
      <c r="AQ21" s="12" t="n">
        <f t="shared" si="22"/>
        <v>4.8491930701056563E-2</v>
      </c>
      <c r="AR21" s="12" t="n">
        <f t="shared" si="22"/>
        <v>4.9983520183311821E-2</v>
      </c>
      <c r="AS21" s="12" t="n">
        <f t="shared" si="22"/>
        <v>5.9277597374918382E-2</v>
      </c>
      <c r="AT21" s="12" t="n">
        <f t="shared" ref="AT21:AV21" si="23">AT13/AT$17</f>
        <v>3.2015570284988311E-2</v>
      </c>
      <c r="AU21" s="30" t="n">
        <f t="shared" si="23"/>
        <v>4.6745104583744257E-2</v>
      </c>
      <c r="AV21" s="12" t="n">
        <f t="shared" si="23"/>
        <v>7.2103060640517427E-2</v>
      </c>
    </row>
    <row r="22">
      <c r="A22" s="11" t="str">
        <f t="shared" ref="A22:A25" si="24">M22</f>
        <v>Contract</v>
      </c>
      <c r="B22" s="11" t="str">
        <f t="shared" si="20"/>
        <v>Obligations (no FMS)</v>
      </c>
      <c r="M22" s="16" t="str">
        <f t="shared" ref="M22" si="25">M14</f>
        <v>Contract</v>
      </c>
      <c r="N22" s="16" t="str">
        <f t="shared" si="21"/>
        <v>Obligations (no FMS)</v>
      </c>
      <c r="O22" s="12" t="n">
        <f t="shared" ref="O22:AS22" si="26">O14/O$17</f>
        <v>0</v>
      </c>
      <c r="P22" s="12" t="n">
        <f t="shared" si="26"/>
        <v>0</v>
      </c>
      <c r="Q22" s="12" t="n">
        <f t="shared" si="26"/>
        <v>0</v>
      </c>
      <c r="R22" s="12" t="n">
        <f t="shared" si="26"/>
        <v>0</v>
      </c>
      <c r="S22" s="12" t="n">
        <f t="shared" si="26"/>
        <v>0</v>
      </c>
      <c r="T22" s="12" t="n">
        <f t="shared" si="26"/>
        <v>0</v>
      </c>
      <c r="U22" s="12" t="n">
        <f t="shared" si="26"/>
        <v>0</v>
      </c>
      <c r="V22" s="12" t="n">
        <f t="shared" si="26"/>
        <v>0</v>
      </c>
      <c r="W22" s="12" t="n">
        <f t="shared" si="26"/>
        <v>0</v>
      </c>
      <c r="X22" s="12" t="n">
        <f t="shared" si="26"/>
        <v>0</v>
      </c>
      <c r="Y22" s="12" t="n">
        <f t="shared" si="26"/>
        <v>0</v>
      </c>
      <c r="Z22" s="12" t="n">
        <f t="shared" si="26"/>
        <v>0</v>
      </c>
      <c r="AA22" s="12" t="n">
        <f t="shared" si="26"/>
        <v>0</v>
      </c>
      <c r="AB22" s="12" t="n">
        <f t="shared" si="26"/>
        <v>0</v>
      </c>
      <c r="AC22" s="12" t="n">
        <f t="shared" si="26"/>
        <v>0</v>
      </c>
      <c r="AD22" s="12" t="n">
        <f t="shared" si="26"/>
        <v>0</v>
      </c>
      <c r="AE22" s="12" t="n">
        <f t="shared" si="26"/>
        <v>0</v>
      </c>
      <c r="AF22" s="12" t="n">
        <f t="shared" si="26"/>
        <v>0</v>
      </c>
      <c r="AG22" s="12" t="n">
        <f t="shared" si="26"/>
        <v>0</v>
      </c>
      <c r="AH22" s="12" t="n">
        <f t="shared" si="26"/>
        <v>0</v>
      </c>
      <c r="AI22" s="12" t="n">
        <f t="shared" si="26"/>
        <v>0</v>
      </c>
      <c r="AJ22" s="12" t="n">
        <f t="shared" si="26"/>
        <v>0</v>
      </c>
      <c r="AK22" s="12" t="n">
        <f t="shared" si="26"/>
        <v>0.46118067559046816</v>
      </c>
      <c r="AL22" s="12" t="n">
        <f t="shared" si="26"/>
        <v>0.46719042276291955</v>
      </c>
      <c r="AM22" s="12" t="n">
        <f t="shared" si="26"/>
        <v>0.47208733258287783</v>
      </c>
      <c r="AN22" s="12" t="n">
        <f t="shared" si="26"/>
        <v>0.45584806330602928</v>
      </c>
      <c r="AO22" s="12" t="n">
        <f t="shared" si="26"/>
        <v>0.44354707444409869</v>
      </c>
      <c r="AP22" s="12" t="n">
        <f t="shared" si="26"/>
        <v>0.451600222621313</v>
      </c>
      <c r="AQ22" s="12" t="n">
        <f t="shared" si="26"/>
        <v>0.45150806929894349</v>
      </c>
      <c r="AR22" s="12" t="n">
        <f t="shared" si="26"/>
        <v>0.45001647981668813</v>
      </c>
      <c r="AS22" s="12" t="n">
        <f t="shared" si="26"/>
        <v>0.44072240262508161</v>
      </c>
      <c r="AT22" s="12" t="n">
        <f t="shared" ref="AT22:AV22" si="27">AT14/AT$17</f>
        <v>0.4679844297150117</v>
      </c>
      <c r="AU22" s="12" t="n">
        <f t="shared" si="27"/>
        <v>0.45325489541625574</v>
      </c>
      <c r="AV22" s="12" t="n">
        <f t="shared" si="27"/>
        <v>0.42789693935948248</v>
      </c>
    </row>
    <row r="23" ht="45" customHeight="1">
      <c r="A23" s="11" t="str">
        <f t="shared" si="24"/>
        <v>Contract</v>
      </c>
      <c r="B23" s="11" t="str">
        <f t="shared" si="20"/>
        <v>Obligations (reliable
FMS labels not available)</v>
      </c>
      <c r="M23" s="16" t="str">
        <f t="shared" ref="M23" si="28">M15</f>
        <v>Contract</v>
      </c>
      <c r="N23" s="16" t="str">
        <f t="shared" si="21"/>
        <v>Obligations (reliable
FMS labels not available)</v>
      </c>
      <c r="O23" s="12" t="n">
        <f t="shared" ref="O23:AS23" si="29">O15/O$17</f>
        <v>0.5</v>
      </c>
      <c r="P23" s="12" t="n">
        <f t="shared" si="29"/>
        <v>0.5</v>
      </c>
      <c r="Q23" s="12" t="n">
        <f t="shared" si="29"/>
        <v>0.5</v>
      </c>
      <c r="R23" s="12" t="n">
        <f t="shared" si="29"/>
        <v>0.5</v>
      </c>
      <c r="S23" s="12" t="n">
        <f t="shared" si="29"/>
        <v>0.5</v>
      </c>
      <c r="T23" s="12" t="n">
        <f t="shared" si="29"/>
        <v>0.5</v>
      </c>
      <c r="U23" s="12" t="n">
        <f t="shared" si="29"/>
        <v>0.5</v>
      </c>
      <c r="V23" s="12" t="n">
        <f t="shared" si="29"/>
        <v>0.5</v>
      </c>
      <c r="W23" s="12" t="n">
        <f t="shared" si="29"/>
        <v>0.5</v>
      </c>
      <c r="X23" s="12" t="n">
        <f t="shared" si="29"/>
        <v>0.5</v>
      </c>
      <c r="Y23" s="12" t="n">
        <f t="shared" si="29"/>
        <v>0.5</v>
      </c>
      <c r="Z23" s="12" t="n">
        <f t="shared" si="29"/>
        <v>0.5</v>
      </c>
      <c r="AA23" s="12" t="n">
        <f t="shared" si="29"/>
        <v>0.5</v>
      </c>
      <c r="AB23" s="12" t="n">
        <f t="shared" si="29"/>
        <v>0.5</v>
      </c>
      <c r="AC23" s="12" t="n">
        <f t="shared" si="29"/>
        <v>0.5</v>
      </c>
      <c r="AD23" s="12" t="n">
        <f t="shared" si="29"/>
        <v>0.5</v>
      </c>
      <c r="AE23" s="12" t="n">
        <f t="shared" si="29"/>
        <v>0.5</v>
      </c>
      <c r="AF23" s="12" t="n">
        <f t="shared" si="29"/>
        <v>0.5</v>
      </c>
      <c r="AG23" s="12" t="n">
        <f t="shared" si="29"/>
        <v>0.5</v>
      </c>
      <c r="AH23" s="12" t="n">
        <f t="shared" si="29"/>
        <v>0.5</v>
      </c>
      <c r="AI23" s="12" t="n">
        <f t="shared" si="29"/>
        <v>0.5</v>
      </c>
      <c r="AJ23" s="12" t="n">
        <f t="shared" si="29"/>
        <v>0.5</v>
      </c>
      <c r="AK23" s="12" t="n">
        <f t="shared" si="29"/>
        <v>0</v>
      </c>
      <c r="AL23" s="12" t="n">
        <f t="shared" si="29"/>
        <v>0</v>
      </c>
      <c r="AM23" s="12" t="n">
        <f t="shared" si="29"/>
        <v>0</v>
      </c>
      <c r="AN23" s="12" t="n">
        <f t="shared" si="29"/>
        <v>1.1391831033062684E-5</v>
      </c>
      <c r="AO23" s="12" t="n">
        <f t="shared" si="29"/>
        <v>0</v>
      </c>
      <c r="AP23" s="12" t="n">
        <f t="shared" si="29"/>
        <v>0</v>
      </c>
      <c r="AQ23" s="12" t="n">
        <f t="shared" si="29"/>
        <v>0</v>
      </c>
      <c r="AR23" s="12" t="n">
        <f t="shared" si="29"/>
        <v>0</v>
      </c>
      <c r="AS23" s="12" t="n">
        <f t="shared" si="29"/>
        <v>0</v>
      </c>
      <c r="AT23" s="12" t="n">
        <f t="shared" ref="AT23:AV23" si="30">AT15/AT$17</f>
        <v>0</v>
      </c>
      <c r="AU23" s="12" t="n">
        <f t="shared" si="30"/>
        <v>0</v>
      </c>
      <c r="AV23" s="12" t="n">
        <f t="shared" si="30"/>
        <v>0</v>
      </c>
    </row>
    <row r="24">
      <c r="A24" s="11"/>
      <c r="B24" s="1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17"/>
      <c r="Z24" s="21"/>
      <c r="AA24" s="21"/>
      <c r="AB24" s="21"/>
    </row>
    <row r="25">
      <c r="A25" s="11" t="str">
        <f t="shared" si="24"/>
        <v>Grand Total</v>
      </c>
      <c r="B25" s="11" t="str">
        <f t="shared" si="20"/>
      </c>
      <c r="M25" s="16" t="str">
        <f>M17</f>
        <v>Grand Total</v>
      </c>
      <c r="N25" s="16" t="str">
        <f>N17</f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17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17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17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17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31" t="n">
        <f t="shared" ref="B1:I1" si="1">B10</f>
        <v>2015</v>
      </c>
      <c r="C1" s="31" t="n">
        <f t="shared" si="1"/>
        <v>2021</v>
      </c>
      <c r="D1" s="31" t="n">
        <f t="shared" si="1"/>
        <v>2022</v>
      </c>
      <c r="E1" s="31" t="n">
        <f t="shared" si="1"/>
        <v>2023</v>
      </c>
      <c r="F1" s="31" t="str">
        <f t="shared" si="1"/>
        <v>2021-2022</v>
      </c>
      <c r="G1" s="31" t="str">
        <f t="shared" si="1"/>
        <v>2015-2022</v>
      </c>
      <c r="H1" s="31" t="str">
        <f t="shared" si="1"/>
        <v>2023/2022</v>
      </c>
      <c r="I1" s="31" t="str">
        <f t="shared" si="1"/>
        <v>Share 2022</v>
      </c>
      <c r="J1" s="31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24" t="str">
        <f t="shared" si="0"/>
        <v>1</v>
      </c>
      <c r="B2" s="24"/>
      <c r="C2" s="14"/>
      <c r="D2" s="14"/>
      <c r="E2" s="14"/>
      <c r="F2" s="25"/>
      <c r="G2" s="8"/>
      <c r="H2" s="8"/>
      <c r="I2" s="4"/>
      <c r="J2" s="4"/>
      <c r="L2" t="s">
        <v>412</v>
      </c>
      <c r="M2" s="2"/>
      <c r="N2" s="2"/>
      <c r="O2" s="2"/>
      <c r="P2" s="2"/>
      <c r="Q2" s="2"/>
      <c r="R2" s="2"/>
      <c r="S2" s="2"/>
      <c r="T2" s="2"/>
      <c r="U2" s="2"/>
      <c r="V2" s="2"/>
      <c r="W2" s="2" t="n">
        <v>39579855166.986603</v>
      </c>
      <c r="X2" s="2" t="n">
        <v>45197866322.940804</v>
      </c>
      <c r="Y2" s="2" t="n">
        <v>41871677698.8423</v>
      </c>
      <c r="Z2" s="2" t="n">
        <v>60628984301.115799</v>
      </c>
      <c r="AA2" s="2" t="n">
        <v>72074127230.441605</v>
      </c>
      <c r="AB2" s="2" t="n">
        <v>82191087705.484695</v>
      </c>
      <c r="AC2" s="2" t="n">
        <v>65216824636.749199</v>
      </c>
      <c r="AD2" s="2" t="n">
        <v>99476690565.105392</v>
      </c>
      <c r="AE2" s="2" t="n">
        <v>89664408888.847794</v>
      </c>
      <c r="AF2" s="2" t="n">
        <v>105185160125.35001</v>
      </c>
      <c r="AG2" s="2" t="n">
        <v>76858121124.051895</v>
      </c>
      <c r="AH2" s="2" t="n">
        <v>84511629723.707794</v>
      </c>
      <c r="AI2" s="2" t="n">
        <v>72747870858.840805</v>
      </c>
      <c r="AJ2" s="2" t="n">
        <v>88281955325.343399</v>
      </c>
      <c r="AK2" s="2" t="n">
        <v>58657736535.8974</v>
      </c>
      <c r="AL2" s="2" t="n">
        <v>66374936763.419899</v>
      </c>
      <c r="AM2" s="2" t="n">
        <v>64229067462.530701</v>
      </c>
      <c r="AN2" s="2" t="n">
        <v>67356305178.764</v>
      </c>
      <c r="AO2" s="2" t="n">
        <v>73945555629.062103</v>
      </c>
      <c r="AP2" s="2" t="n">
        <v>104275761158.897</v>
      </c>
      <c r="AQ2" s="2" t="n">
        <v>102085494888.86</v>
      </c>
      <c r="AR2" s="2" t="n">
        <v>83069427793.353699</v>
      </c>
      <c r="AS2" s="2" t="n">
        <v>90700376016.922302</v>
      </c>
      <c r="AT2" s="2" t="n">
        <v>94985710820.887497</v>
      </c>
      <c r="AU2" s="2"/>
      <c r="AV2" s="2"/>
    </row>
    <row r="3">
      <c r="A3" s="24" t="str">
        <f t="shared" si="0"/>
        <v>2</v>
      </c>
      <c r="B3" s="24"/>
      <c r="C3" s="14"/>
      <c r="D3" s="14"/>
      <c r="E3" s="14"/>
      <c r="F3" s="25"/>
      <c r="G3" s="8"/>
      <c r="H3" s="8"/>
      <c r="I3" s="4"/>
      <c r="J3" s="4"/>
      <c r="L3" t="s">
        <v>413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n">
        <v>30488476147.676601</v>
      </c>
      <c r="X3" s="2" t="n">
        <v>35658212813.3993</v>
      </c>
      <c r="Y3" s="2" t="n">
        <v>53468991707.948997</v>
      </c>
      <c r="Z3" s="2" t="n">
        <v>50104119581.422699</v>
      </c>
      <c r="AA3" s="2" t="n">
        <v>59735734984.444801</v>
      </c>
      <c r="AB3" s="2" t="n">
        <v>66408008922.8955</v>
      </c>
      <c r="AC3" s="2" t="n">
        <v>90944163228.245804</v>
      </c>
      <c r="AD3" s="2" t="n">
        <v>71581282484.069702</v>
      </c>
      <c r="AE3" s="2" t="n">
        <v>95858643103.844803</v>
      </c>
      <c r="AF3" s="2" t="n">
        <v>74665288487.368195</v>
      </c>
      <c r="AG3" s="2" t="n">
        <v>95679375813.887695</v>
      </c>
      <c r="AH3" s="2" t="n">
        <v>76340782697.807693</v>
      </c>
      <c r="AI3" s="2" t="n">
        <v>97430470454.814804</v>
      </c>
      <c r="AJ3" s="2" t="n">
        <v>47161410128.453796</v>
      </c>
      <c r="AK3" s="2" t="n">
        <v>64876581768.107498</v>
      </c>
      <c r="AL3" s="2" t="n">
        <v>70705778641.223694</v>
      </c>
      <c r="AM3" s="2" t="n">
        <v>83338070960.605194</v>
      </c>
      <c r="AN3" s="2" t="n">
        <v>74934848863.233093</v>
      </c>
      <c r="AO3" s="2" t="n">
        <v>79178161033.135498</v>
      </c>
      <c r="AP3" s="2" t="n">
        <v>91209137910.546295</v>
      </c>
      <c r="AQ3" s="2" t="n">
        <v>118319527192.83</v>
      </c>
      <c r="AR3" s="2" t="n">
        <v>112782911153.881</v>
      </c>
      <c r="AS3" s="2" t="n">
        <v>92665008454.743195</v>
      </c>
      <c r="AT3" s="2" t="n">
        <v>122399393273.882</v>
      </c>
      <c r="AU3" s="2"/>
      <c r="AV3" s="2"/>
    </row>
    <row r="4">
      <c r="A4" s="24" t="str">
        <f t="shared" si="0"/>
        <v>3</v>
      </c>
      <c r="B4" s="24"/>
      <c r="C4" s="14"/>
      <c r="D4" s="14"/>
      <c r="E4" s="14"/>
      <c r="F4" s="25"/>
      <c r="G4" s="8"/>
      <c r="H4" s="8"/>
      <c r="I4" s="4"/>
      <c r="J4" s="4"/>
      <c r="L4" t="s">
        <v>414</v>
      </c>
      <c r="M4" s="2"/>
      <c r="N4" s="2"/>
      <c r="O4" s="2"/>
      <c r="P4" s="2"/>
      <c r="Q4" s="2"/>
      <c r="R4" s="2"/>
      <c r="S4" s="2"/>
      <c r="T4" s="2"/>
      <c r="U4" s="2"/>
      <c r="V4" s="2"/>
      <c r="W4" s="2" t="n">
        <v>30051830582.044498</v>
      </c>
      <c r="X4" s="2" t="n">
        <v>29546235122.181999</v>
      </c>
      <c r="Y4" s="2" t="n">
        <v>32514804382.195999</v>
      </c>
      <c r="Z4" s="2" t="n">
        <v>44326221977.0382</v>
      </c>
      <c r="AA4" s="2" t="n">
        <v>47287210513.991302</v>
      </c>
      <c r="AB4" s="2" t="n">
        <v>52144127395.638802</v>
      </c>
      <c r="AC4" s="2" t="n">
        <v>54837278222.471397</v>
      </c>
      <c r="AD4" s="2" t="n">
        <v>62947498087.097397</v>
      </c>
      <c r="AE4" s="2" t="n">
        <v>70265882053.771301</v>
      </c>
      <c r="AF4" s="2" t="n">
        <v>73003340460.939102</v>
      </c>
      <c r="AG4" s="2" t="n">
        <v>78254055376.378906</v>
      </c>
      <c r="AH4" s="2" t="n">
        <v>86397758416.691605</v>
      </c>
      <c r="AI4" s="2" t="n">
        <v>79402020830.376099</v>
      </c>
      <c r="AJ4" s="2" t="n">
        <v>69439846613.058105</v>
      </c>
      <c r="AK4" s="2" t="n">
        <v>72089283751.642197</v>
      </c>
      <c r="AL4" s="2" t="n">
        <v>55195683356.311096</v>
      </c>
      <c r="AM4" s="2" t="n">
        <v>61208777099.853302</v>
      </c>
      <c r="AN4" s="2" t="n">
        <v>72583789152.883408</v>
      </c>
      <c r="AO4" s="2" t="n">
        <v>90349072377.088394</v>
      </c>
      <c r="AP4" s="2" t="n">
        <v>79776052883.892395</v>
      </c>
      <c r="AQ4" s="2" t="n">
        <v>96984836267.938202</v>
      </c>
      <c r="AR4" s="2" t="n">
        <v>79885769256.967697</v>
      </c>
      <c r="AS4" s="2" t="n">
        <v>107068617024.367</v>
      </c>
      <c r="AT4" s="2"/>
      <c r="AU4" s="2"/>
      <c r="AV4" s="2"/>
    </row>
    <row r="5">
      <c r="A5" s="24" t="str">
        <f t="shared" si="0"/>
        <v>4</v>
      </c>
      <c r="B5" s="24"/>
      <c r="C5" s="14"/>
      <c r="D5" s="14"/>
      <c r="E5" s="14"/>
      <c r="F5" s="5"/>
      <c r="G5" s="8"/>
      <c r="H5" s="8"/>
      <c r="I5" s="4"/>
      <c r="J5" s="4"/>
      <c r="L5" t="s">
        <v>415</v>
      </c>
      <c r="M5" s="2"/>
      <c r="N5" s="2"/>
      <c r="O5" s="2"/>
      <c r="P5" s="2"/>
      <c r="Q5" s="2"/>
      <c r="R5" s="2"/>
      <c r="S5" s="2"/>
      <c r="T5" s="2"/>
      <c r="U5" s="2"/>
      <c r="V5" s="2"/>
      <c r="W5" s="2" t="n">
        <v>32058324609.679699</v>
      </c>
      <c r="X5" s="2" t="n">
        <v>33591324363.805302</v>
      </c>
      <c r="Y5" s="2" t="n">
        <v>41955047347.497704</v>
      </c>
      <c r="Z5" s="2" t="n">
        <v>56473761444.283997</v>
      </c>
      <c r="AA5" s="2" t="n">
        <v>50665417646.037399</v>
      </c>
      <c r="AB5" s="2" t="n">
        <v>64919603529.767502</v>
      </c>
      <c r="AC5" s="2" t="n">
        <v>84166911861.651398</v>
      </c>
      <c r="AD5" s="2" t="n">
        <v>94147961756.219299</v>
      </c>
      <c r="AE5" s="2" t="n">
        <v>122199158229.936</v>
      </c>
      <c r="AF5" s="2" t="n">
        <v>114799519231.756</v>
      </c>
      <c r="AG5" s="2" t="n">
        <v>111612316526.689</v>
      </c>
      <c r="AH5" s="2" t="n">
        <v>121315745122.955</v>
      </c>
      <c r="AI5" s="2" t="n">
        <v>108056068511.55499</v>
      </c>
      <c r="AJ5" s="2" t="n">
        <v>101697840275.826</v>
      </c>
      <c r="AK5" s="2" t="n">
        <v>87660758568.851898</v>
      </c>
      <c r="AL5" s="2" t="n">
        <v>81908043005.669693</v>
      </c>
      <c r="AM5" s="2" t="n">
        <v>89585870105.402893</v>
      </c>
      <c r="AN5" s="2" t="n">
        <v>105741317070.138</v>
      </c>
      <c r="AO5" s="2" t="n">
        <v>115497050722.53799</v>
      </c>
      <c r="AP5" s="2" t="n">
        <v>108379450138.381</v>
      </c>
      <c r="AQ5" s="2" t="n">
        <v>105126998276.28799</v>
      </c>
      <c r="AR5" s="2" t="n">
        <v>111114664950.702</v>
      </c>
      <c r="AS5" s="2" t="n">
        <v>123784961535.267</v>
      </c>
      <c r="AT5" s="2"/>
      <c r="AU5" s="2"/>
      <c r="AV5" s="2"/>
    </row>
    <row r="6">
      <c r="A6" s="24" t="n">
        <f t="shared" si="0"/>
        <v>0</v>
      </c>
      <c r="B6" s="24"/>
      <c r="C6" s="14"/>
      <c r="D6" s="14"/>
      <c r="E6" s="14"/>
      <c r="F6" s="25"/>
      <c r="G6" s="8"/>
      <c r="H6" s="8"/>
      <c r="I6" s="4"/>
      <c r="J6" s="4"/>
      <c r="M6" s="2" t="n">
        <v>120350129405</v>
      </c>
      <c r="N6" s="2" t="n">
        <v>136154193844</v>
      </c>
      <c r="O6" s="2" t="n">
        <v>123406660550</v>
      </c>
      <c r="P6" s="2" t="n">
        <v>121373382142</v>
      </c>
      <c r="Q6" s="2" t="n">
        <v>117161902725</v>
      </c>
      <c r="R6" s="2" t="n">
        <v>116592014868</v>
      </c>
      <c r="S6" s="2" t="n">
        <v>118448779098</v>
      </c>
      <c r="T6" s="2" t="n">
        <v>115982151879</v>
      </c>
      <c r="U6" s="2" t="n">
        <v>116965882167</v>
      </c>
      <c r="V6" s="2" t="n">
        <v>122185036488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</row>
    <row r="7">
      <c r="A7" s="24" t="str">
        <f t="shared" si="0"/>
        <v>Grand Total</v>
      </c>
      <c r="B7" s="24"/>
      <c r="C7" s="14"/>
      <c r="D7" s="14"/>
      <c r="E7" s="14"/>
      <c r="F7" s="5"/>
      <c r="G7" s="8"/>
      <c r="H7" s="8"/>
      <c r="I7" s="4"/>
      <c r="J7" s="4"/>
      <c r="L7" s="36" t="s">
        <v>416</v>
      </c>
      <c r="M7" s="2" t="n">
        <f t="shared" ref="M7:AT7" si="2">SUM(M2:M6)</f>
        <v>120350129405</v>
      </c>
      <c r="N7" s="2" t="n">
        <f t="shared" si="2"/>
        <v>136154193844</v>
      </c>
      <c r="O7" s="2" t="n">
        <f t="shared" si="2"/>
        <v>123406660550</v>
      </c>
      <c r="P7" s="2" t="n">
        <f t="shared" si="2"/>
        <v>121373382142</v>
      </c>
      <c r="Q7" s="2" t="n">
        <f t="shared" si="2"/>
        <v>117161902725</v>
      </c>
      <c r="R7" s="2" t="n">
        <f t="shared" si="2"/>
        <v>116592014868</v>
      </c>
      <c r="S7" s="2" t="n">
        <f t="shared" si="2"/>
        <v>118448779098</v>
      </c>
      <c r="T7" s="2" t="n">
        <f t="shared" si="2"/>
        <v>115982151879</v>
      </c>
      <c r="U7" s="2" t="n">
        <f t="shared" si="2"/>
        <v>116965882167</v>
      </c>
      <c r="V7" s="2" t="n">
        <f t="shared" si="2"/>
        <v>122185036488</v>
      </c>
      <c r="W7" s="2" t="n">
        <f t="shared" si="2"/>
        <v>132178486506.38741</v>
      </c>
      <c r="X7" s="2" t="n">
        <f t="shared" si="2"/>
        <v>143993638622.32739</v>
      </c>
      <c r="Y7" s="2" t="n">
        <f t="shared" si="2"/>
        <v>169810521136.48499</v>
      </c>
      <c r="Z7" s="2" t="n">
        <f t="shared" si="2"/>
        <v>211533087303.86069</v>
      </c>
      <c r="AA7" s="2" t="n">
        <f t="shared" si="2"/>
        <v>229762490374.9151</v>
      </c>
      <c r="AB7" s="2" t="n">
        <f t="shared" si="2"/>
        <v>265662827553.7865</v>
      </c>
      <c r="AC7" s="2" t="n">
        <f t="shared" si="2"/>
        <v>295165177949.1178</v>
      </c>
      <c r="AD7" s="2" t="n">
        <f t="shared" si="2"/>
        <v>328153432892.49182</v>
      </c>
      <c r="AE7" s="2" t="n">
        <f t="shared" si="2"/>
        <v>377988092276.3999</v>
      </c>
      <c r="AF7" s="2" t="n">
        <f t="shared" si="2"/>
        <v>367653308305.41327</v>
      </c>
      <c r="AG7" s="2" t="n">
        <f t="shared" si="2"/>
        <v>362403868841.00745</v>
      </c>
      <c r="AH7" s="2" t="n">
        <f t="shared" si="2"/>
        <v>368565915961.16211</v>
      </c>
      <c r="AI7" s="2" t="n">
        <f t="shared" si="2"/>
        <v>357636430655.58667</v>
      </c>
      <c r="AJ7" s="2" t="n">
        <f t="shared" si="2"/>
        <v>306581052342.68127</v>
      </c>
      <c r="AK7" s="2" t="n">
        <f t="shared" si="2"/>
        <v>283284360624.49902</v>
      </c>
      <c r="AL7" s="2" t="n">
        <f t="shared" si="2"/>
        <v>274184441766.62439</v>
      </c>
      <c r="AM7" s="2" t="n">
        <f t="shared" si="2"/>
        <v>298361785628.39209</v>
      </c>
      <c r="AN7" s="2" t="n">
        <f t="shared" si="2"/>
        <v>320616260265.01849</v>
      </c>
      <c r="AO7" s="2" t="n">
        <f t="shared" si="2"/>
        <v>358969839761.82397</v>
      </c>
      <c r="AP7" s="2" t="n">
        <f t="shared" si="2"/>
        <v>383640402091.71667</v>
      </c>
      <c r="AQ7" s="2" t="n">
        <f t="shared" si="2"/>
        <v>422516856625.91614</v>
      </c>
      <c r="AR7" s="2" t="n">
        <f t="shared" si="2"/>
        <v>386852773154.90442</v>
      </c>
      <c r="AS7" s="2" t="n">
        <f t="shared" si="2"/>
        <v>414218963031.29944</v>
      </c>
      <c r="AT7" s="2" t="n">
        <f t="shared" si="2"/>
        <v>217385104094.7695</v>
      </c>
      <c r="AU7" s="2"/>
      <c r="AV7" s="2"/>
    </row>
    <row r="8">
      <c r="C8" s="14"/>
      <c r="D8" s="14"/>
      <c r="E8" s="14"/>
      <c r="F8" s="5"/>
      <c r="G8" s="8"/>
      <c r="H8" s="8"/>
      <c r="I8" s="4"/>
      <c r="J8" s="4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25"/>
      <c r="G9" s="8"/>
      <c r="H9" s="8"/>
      <c r="I9" s="4"/>
      <c r="J9" s="4"/>
    </row>
    <row r="10">
      <c r="A10" s="35" t="s">
        <v>37</v>
      </c>
      <c r="B10" s="22" t="n">
        <f>AL10</f>
        <v>2015</v>
      </c>
      <c r="C10" s="9" t="n">
        <f t="shared" ref="C10:E16" si="3">AR10</f>
        <v>2021</v>
      </c>
      <c r="D10" s="9" t="n">
        <f t="shared" si="3"/>
        <v>2022</v>
      </c>
      <c r="E10" s="9" t="n">
        <f>AT10</f>
        <v>2023</v>
      </c>
      <c r="F10" s="9" t="str">
        <f>C10&amp;"-"&amp;D10</f>
        <v>2021-2022</v>
      </c>
      <c r="G10" s="9" t="str">
        <f>B10&amp;"-"&amp;D10</f>
        <v>2015-2022</v>
      </c>
      <c r="H10" s="9" t="str">
        <f>E10&amp;"/"&amp;D10</f>
        <v>2023/2022</v>
      </c>
      <c r="I10" s="9" t="str">
        <f>"Share "&amp;AS10</f>
        <v>Share 2022</v>
      </c>
      <c r="J10" s="9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24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25" t="n">
        <f>(D11/C11)-1</f>
        <v>2.1111906175914408E-2</v>
      </c>
      <c r="G11" s="8" t="n">
        <f>(D11/B11)-1</f>
        <v>0.13926222968891588</v>
      </c>
      <c r="H11" s="8" t="n">
        <f>E11/D11</f>
        <v>0.99886264014574011</v>
      </c>
      <c r="I11" s="4" t="n">
        <f>AS20</f>
        <v>0.21896722292279205</v>
      </c>
      <c r="J11" s="4" t="n">
        <f t="shared" ref="J11:J16" si="6">AT20</f>
        <v>0.43694673200551165</v>
      </c>
      <c r="L11" s="1" t="str">
        <f t="shared" ref="L11:L15" si="7">L2</f>
        <v>1</v>
      </c>
      <c r="M11" s="23" t="str">
        <f t="shared" ref="M11:AT11" si="8">IF(M2="","",M2/VLOOKUP(M$10,deflator,2,FALSE)/$A$9)</f>
      </c>
      <c r="N11" s="23" t="str">
        <f t="shared" si="8"/>
      </c>
      <c r="O11" s="23" t="str">
        <f t="shared" si="8"/>
      </c>
      <c r="P11" s="23" t="str">
        <f t="shared" si="8"/>
      </c>
      <c r="Q11" s="23" t="str">
        <f t="shared" si="8"/>
      </c>
      <c r="R11" s="23" t="str">
        <f t="shared" si="8"/>
      </c>
      <c r="S11" s="23" t="str">
        <f t="shared" si="8"/>
      </c>
      <c r="T11" s="23" t="str">
        <f t="shared" si="8"/>
      </c>
      <c r="U11" s="23" t="str">
        <f t="shared" si="8"/>
      </c>
      <c r="V11" s="23" t="str">
        <f t="shared" si="8"/>
      </c>
      <c r="W11" s="23" t="n">
        <f t="shared" si="8"/>
        <v>63.950361358811854</v>
      </c>
      <c r="X11" s="23" t="n">
        <f t="shared" si="8"/>
        <v>71.298600892208455</v>
      </c>
      <c r="Y11" s="23" t="n">
        <f t="shared" si="8"/>
        <v>65.025285147306107</v>
      </c>
      <c r="Z11" s="23" t="n">
        <f t="shared" si="8"/>
        <v>92.388770531017968</v>
      </c>
      <c r="AA11" s="23" t="n">
        <f t="shared" si="8"/>
        <v>107.20877438834532</v>
      </c>
      <c r="AB11" s="23" t="n">
        <f t="shared" si="8"/>
        <v>118.65555056799518</v>
      </c>
      <c r="AC11" s="23" t="n">
        <f t="shared" si="8"/>
        <v>91.181910983553493</v>
      </c>
      <c r="AD11" s="23" t="n">
        <f t="shared" si="8"/>
        <v>135.3695660457989</v>
      </c>
      <c r="AE11" s="23" t="n">
        <f t="shared" si="8"/>
        <v>119.52407120469543</v>
      </c>
      <c r="AF11" s="23" t="n">
        <f t="shared" si="8"/>
        <v>138.8029678584769</v>
      </c>
      <c r="AG11" s="23" t="n">
        <f t="shared" si="8"/>
        <v>100.54792426085746</v>
      </c>
      <c r="AH11" s="23" t="n">
        <f t="shared" si="8"/>
        <v>108.37626808795495</v>
      </c>
      <c r="AI11" s="23" t="n">
        <f t="shared" si="8"/>
        <v>91.611393755058756</v>
      </c>
      <c r="AJ11" s="23" t="n">
        <f t="shared" si="8"/>
        <v>109.1755536598067</v>
      </c>
      <c r="AK11" s="23" t="n">
        <f t="shared" si="8"/>
        <v>71.163475563541184</v>
      </c>
      <c r="AL11" s="23" t="n">
        <f t="shared" si="8"/>
        <v>79.613256415679402</v>
      </c>
      <c r="AM11" s="23" t="n">
        <f t="shared" si="8"/>
        <v>76.406257982185593</v>
      </c>
      <c r="AN11" s="23" t="n">
        <f t="shared" si="8"/>
        <v>78.72092357672588</v>
      </c>
      <c r="AO11" s="23" t="n">
        <f t="shared" si="8"/>
        <v>84.439280190494344</v>
      </c>
      <c r="AP11" s="23" t="n">
        <f t="shared" si="8"/>
        <v>116.78625582563812</v>
      </c>
      <c r="AQ11" s="23" t="n">
        <f t="shared" si="8"/>
        <v>112.82803561848154</v>
      </c>
      <c r="AR11" s="23" t="n">
        <f t="shared" si="8"/>
        <v>88.825108656892596</v>
      </c>
      <c r="AS11" s="23" t="n">
        <f t="shared" si="8"/>
        <v>90.700376016922306</v>
      </c>
      <c r="AT11" s="23" t="n">
        <f t="shared" si="8"/>
        <v>90.597217050474384</v>
      </c>
    </row>
    <row r="12">
      <c r="A12" s="24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25" t="n">
        <f t="shared" ref="F12:F16" si="10">(D12/C12)-1</f>
        <v>-0.23161665853354352</v>
      </c>
      <c r="G12" s="8" t="n">
        <f t="shared" ref="G12:G16" si="11">(D12/B12)-1</f>
        <v>9.2646282698334304E-2</v>
      </c>
      <c r="H12" s="5" t="n">
        <f>E12/D12</f>
        <v>1.2598535833028268</v>
      </c>
      <c r="I12" s="4" t="n">
        <f t="shared" ref="I12:I16" si="12">AS21</f>
        <v>0.22371020335865502</v>
      </c>
      <c r="J12" s="4" t="n">
        <f t="shared" si="6"/>
        <v>0.56305326799448829</v>
      </c>
      <c r="L12" s="1" t="str">
        <f t="shared" si="7"/>
        <v>2</v>
      </c>
      <c r="M12" s="23" t="str">
        <f t="shared" ref="M12:AT12" si="13">IF(M3="","",M3/VLOOKUP(M$10,deflator,2,FALSE)/$A$9)</f>
      </c>
      <c r="N12" s="23" t="str">
        <f t="shared" si="13"/>
      </c>
      <c r="O12" s="23" t="str">
        <f t="shared" si="13"/>
      </c>
      <c r="P12" s="23" t="str">
        <f t="shared" si="13"/>
      </c>
      <c r="Q12" s="23" t="str">
        <f t="shared" si="13"/>
      </c>
      <c r="R12" s="23" t="str">
        <f t="shared" si="13"/>
      </c>
      <c r="S12" s="23" t="str">
        <f t="shared" si="13"/>
      </c>
      <c r="T12" s="23" t="str">
        <f t="shared" si="13"/>
      </c>
      <c r="U12" s="23" t="str">
        <f t="shared" si="13"/>
      </c>
      <c r="V12" s="23" t="str">
        <f t="shared" si="13"/>
      </c>
      <c r="W12" s="23" t="n">
        <f t="shared" si="13"/>
        <v>49.261147083471705</v>
      </c>
      <c r="X12" s="23" t="n">
        <f t="shared" si="13"/>
        <v>56.250015559286908</v>
      </c>
      <c r="Y12" s="23" t="n">
        <f t="shared" si="13"/>
        <v>83.035517644053229</v>
      </c>
      <c r="Z12" s="23" t="n">
        <f t="shared" si="13"/>
        <v>76.350578193366744</v>
      </c>
      <c r="AA12" s="23" t="n">
        <f t="shared" si="13"/>
        <v>88.855670973209087</v>
      </c>
      <c r="AB12" s="23" t="n">
        <f t="shared" si="13"/>
        <v>95.870234606284242</v>
      </c>
      <c r="AC12" s="23" t="n">
        <f t="shared" si="13"/>
        <v>127.15219795106256</v>
      </c>
      <c r="AD12" s="23" t="n">
        <f t="shared" si="13"/>
        <v>97.409022071642084</v>
      </c>
      <c r="AE12" s="23" t="n">
        <f t="shared" si="13"/>
        <v>127.78108310659341</v>
      </c>
      <c r="AF12" s="23" t="n">
        <f t="shared" si="13"/>
        <v>98.528762286481196</v>
      </c>
      <c r="AG12" s="23" t="n">
        <f t="shared" si="13"/>
        <v>125.17041129763334</v>
      </c>
      <c r="AH12" s="23" t="n">
        <f t="shared" si="13"/>
        <v>97.898113653119751</v>
      </c>
      <c r="AI12" s="23" t="n">
        <f t="shared" si="13"/>
        <v>122.69419142033823</v>
      </c>
      <c r="AJ12" s="23" t="n">
        <f t="shared" si="13"/>
        <v>58.323051898614381</v>
      </c>
      <c r="AK12" s="23" t="n">
        <f t="shared" si="13"/>
        <v>78.708169014932594</v>
      </c>
      <c r="AL12" s="23" t="n">
        <f t="shared" si="13"/>
        <v>84.807874169400193</v>
      </c>
      <c r="AM12" s="23" t="n">
        <f t="shared" si="13"/>
        <v>99.138137935263131</v>
      </c>
      <c r="AN12" s="23" t="n">
        <f t="shared" si="13"/>
        <v>87.57814869655121</v>
      </c>
      <c r="AO12" s="23" t="n">
        <f t="shared" si="13"/>
        <v>90.414452465313204</v>
      </c>
      <c r="AP12" s="23" t="n">
        <f t="shared" si="13"/>
        <v>102.1519631722019</v>
      </c>
      <c r="AQ12" s="23" t="n">
        <f t="shared" si="13"/>
        <v>130.77038851609956</v>
      </c>
      <c r="AR12" s="23" t="n">
        <f t="shared" si="13"/>
        <v>120.5973678162939</v>
      </c>
      <c r="AS12" s="23" t="n">
        <f t="shared" si="13"/>
        <v>92.665008454743202</v>
      </c>
      <c r="AT12" s="23" t="n">
        <f t="shared" si="13"/>
        <v>116.74434294849497</v>
      </c>
    </row>
    <row r="13">
      <c r="A13" s="24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25" t="n">
        <f t="shared" si="10"/>
        <v>0.25342468362443449</v>
      </c>
      <c r="G13" s="8" t="n">
        <f t="shared" si="11"/>
        <v>0.61724497586781735</v>
      </c>
      <c r="H13" s="8" t="e">
        <f t="shared" ref="H13:H16" si="14">E13/D13</f>
        <v>#VALUE!</v>
      </c>
      <c r="I13" s="4" t="n">
        <f t="shared" si="12"/>
        <v>0.25848313713314142</v>
      </c>
      <c r="J13" s="4" t="str">
        <f t="shared" si="6"/>
      </c>
      <c r="L13" s="1" t="str">
        <f t="shared" si="7"/>
        <v>3</v>
      </c>
      <c r="M13" s="23" t="str">
        <f t="shared" ref="M13:AT13" si="15">IF(M4="","",M4/VLOOKUP(M$10,deflator,2,FALSE)/$A$9)</f>
      </c>
      <c r="N13" s="23" t="str">
        <f t="shared" si="15"/>
      </c>
      <c r="O13" s="23" t="str">
        <f t="shared" si="15"/>
      </c>
      <c r="P13" s="23" t="str">
        <f t="shared" si="15"/>
      </c>
      <c r="Q13" s="23" t="str">
        <f t="shared" si="15"/>
      </c>
      <c r="R13" s="23" t="str">
        <f t="shared" si="15"/>
      </c>
      <c r="S13" s="23" t="str">
        <f t="shared" si="15"/>
      </c>
      <c r="T13" s="23" t="str">
        <f t="shared" si="15"/>
      </c>
      <c r="U13" s="23" t="str">
        <f t="shared" si="15"/>
      </c>
      <c r="V13" s="23" t="str">
        <f t="shared" si="15"/>
      </c>
      <c r="W13" s="23" t="n">
        <f t="shared" si="15"/>
        <v>48.555645721981456</v>
      </c>
      <c r="X13" s="23" t="n">
        <f t="shared" si="15"/>
        <v>46.608510472419574</v>
      </c>
      <c r="Y13" s="23" t="n">
        <f t="shared" si="15"/>
        <v>50.494380513433086</v>
      </c>
      <c r="Z13" s="23" t="n">
        <f t="shared" si="15"/>
        <v>67.545996324206612</v>
      </c>
      <c r="AA13" s="23" t="n">
        <f t="shared" si="15"/>
        <v>70.338748150771366</v>
      </c>
      <c r="AB13" s="23" t="n">
        <f t="shared" si="15"/>
        <v>75.278114911774367</v>
      </c>
      <c r="AC13" s="23" t="n">
        <f t="shared" si="15"/>
        <v>76.669906106470961</v>
      </c>
      <c r="AD13" s="23" t="n">
        <f t="shared" si="15"/>
        <v>85.660021974114656</v>
      </c>
      <c r="AE13" s="23" t="n">
        <f t="shared" si="15"/>
        <v>93.665528986722293</v>
      </c>
      <c r="AF13" s="23" t="n">
        <f t="shared" si="15"/>
        <v>96.335645707868878</v>
      </c>
      <c r="AG13" s="23" t="n">
        <f t="shared" si="15"/>
        <v>102.37412413958685</v>
      </c>
      <c r="AH13" s="23" t="n">
        <f t="shared" si="15"/>
        <v>110.79500725494862</v>
      </c>
      <c r="AI13" s="23" t="n">
        <f t="shared" si="15"/>
        <v>99.990964812614337</v>
      </c>
      <c r="AJ13" s="23" t="n">
        <f t="shared" si="15"/>
        <v>85.8741027211518</v>
      </c>
      <c r="AK13" s="23" t="n">
        <f t="shared" si="15"/>
        <v>87.458607945324289</v>
      </c>
      <c r="AL13" s="23" t="n">
        <f t="shared" si="15"/>
        <v>66.20432811480137</v>
      </c>
      <c r="AM13" s="23" t="n">
        <f t="shared" si="15"/>
        <v>72.813350693496375</v>
      </c>
      <c r="AN13" s="23" t="n">
        <f t="shared" si="15"/>
        <v>84.830409026277437</v>
      </c>
      <c r="AO13" s="23" t="n">
        <f t="shared" si="15"/>
        <v>103.1706445708532</v>
      </c>
      <c r="AP13" s="23" t="n">
        <f t="shared" si="15"/>
        <v>89.347192648739252</v>
      </c>
      <c r="AQ13" s="23" t="n">
        <f t="shared" si="15"/>
        <v>107.19063048873592</v>
      </c>
      <c r="AR13" s="23" t="n">
        <f t="shared" si="15"/>
        <v>85.4208620774602</v>
      </c>
      <c r="AS13" s="23" t="n">
        <f t="shared" si="15"/>
        <v>107.068617024367</v>
      </c>
      <c r="AT13" s="23" t="str">
        <f t="shared" si="15"/>
      </c>
    </row>
    <row r="14">
      <c r="A14" s="24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25" t="n">
        <f t="shared" si="10"/>
        <v>4.1842276466583561E-2</v>
      </c>
      <c r="G14" s="8" t="n">
        <f t="shared" si="11"/>
        <v>0.25996960511178391</v>
      </c>
      <c r="H14" s="8" t="e">
        <f t="shared" si="14"/>
        <v>#VALUE!</v>
      </c>
      <c r="I14" s="4" t="n">
        <f t="shared" si="12"/>
        <v>0.29883943658541168</v>
      </c>
      <c r="J14" s="4" t="str">
        <f t="shared" si="6"/>
      </c>
      <c r="L14" s="1" t="str">
        <f t="shared" si="7"/>
        <v>4</v>
      </c>
      <c r="M14" s="23" t="str">
        <f t="shared" ref="M14:AT14" si="16">IF(M5="","",M5/VLOOKUP(M$10,deflator,2,FALSE)/$A$9)</f>
      </c>
      <c r="N14" s="23" t="str">
        <f t="shared" si="16"/>
      </c>
      <c r="O14" s="23" t="str">
        <f t="shared" si="16"/>
      </c>
      <c r="P14" s="23" t="str">
        <f t="shared" si="16"/>
      </c>
      <c r="Q14" s="23" t="str">
        <f t="shared" si="16"/>
      </c>
      <c r="R14" s="23" t="str">
        <f t="shared" si="16"/>
      </c>
      <c r="S14" s="23" t="str">
        <f t="shared" si="16"/>
      </c>
      <c r="T14" s="23" t="str">
        <f t="shared" si="16"/>
      </c>
      <c r="U14" s="23" t="str">
        <f t="shared" si="16"/>
      </c>
      <c r="V14" s="23" t="str">
        <f t="shared" si="16"/>
      </c>
      <c r="W14" s="23" t="n">
        <f t="shared" si="16"/>
        <v>51.797598417114024</v>
      </c>
      <c r="X14" s="23" t="n">
        <f t="shared" si="16"/>
        <v>52.989546279534203</v>
      </c>
      <c r="Y14" s="23" t="n">
        <f t="shared" si="16"/>
        <v>65.15475536379563</v>
      </c>
      <c r="Z14" s="23" t="n">
        <f t="shared" si="16"/>
        <v>86.056882648508804</v>
      </c>
      <c r="AA14" s="23" t="n">
        <f t="shared" si="16"/>
        <v>75.363761427708539</v>
      </c>
      <c r="AB14" s="23" t="n">
        <f t="shared" si="16"/>
        <v>93.721491155865223</v>
      </c>
      <c r="AC14" s="23" t="n">
        <f t="shared" si="16"/>
        <v>117.67668707999572</v>
      </c>
      <c r="AD14" s="23" t="n">
        <f t="shared" si="16"/>
        <v>128.11814159312726</v>
      </c>
      <c r="AE14" s="23" t="n">
        <f t="shared" si="16"/>
        <v>162.89340520311328</v>
      </c>
      <c r="AF14" s="23" t="n">
        <f t="shared" si="16"/>
        <v>151.4901337708165</v>
      </c>
      <c r="AG14" s="23" t="n">
        <f t="shared" si="16"/>
        <v>146.01432593689117</v>
      </c>
      <c r="AH14" s="23" t="n">
        <f t="shared" si="16"/>
        <v>155.57323601164782</v>
      </c>
      <c r="AI14" s="23" t="n">
        <f t="shared" si="16"/>
        <v>136.07500705063808</v>
      </c>
      <c r="AJ14" s="23" t="n">
        <f t="shared" si="16"/>
        <v>125.76656211569592</v>
      </c>
      <c r="AK14" s="23" t="n">
        <f t="shared" si="16"/>
        <v>106.34989719520271</v>
      </c>
      <c r="AL14" s="23" t="n">
        <f t="shared" si="16"/>
        <v>98.244402907072399</v>
      </c>
      <c r="AM14" s="23" t="n">
        <f t="shared" si="16"/>
        <v>106.57045747745134</v>
      </c>
      <c r="AN14" s="23" t="n">
        <f t="shared" si="16"/>
        <v>123.58240431817909</v>
      </c>
      <c r="AO14" s="23" t="n">
        <f t="shared" si="16"/>
        <v>131.88741019214407</v>
      </c>
      <c r="AP14" s="23" t="n">
        <f t="shared" si="16"/>
        <v>121.3822852927026</v>
      </c>
      <c r="AQ14" s="23" t="n">
        <f t="shared" si="16"/>
        <v>116.18959891309125</v>
      </c>
      <c r="AR14" s="23" t="n">
        <f t="shared" si="16"/>
        <v>118.81353284595504</v>
      </c>
      <c r="AS14" s="23" t="n">
        <f t="shared" si="16"/>
        <v>123.784961535267</v>
      </c>
      <c r="AT14" s="23" t="str">
        <f t="shared" si="16"/>
      </c>
    </row>
    <row r="15">
      <c r="A15" s="24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25" t="e">
        <f t="shared" si="10"/>
        <v>#VALUE!</v>
      </c>
      <c r="G15" s="8" t="e">
        <f t="shared" si="11"/>
        <v>#VALUE!</v>
      </c>
      <c r="H15" s="8" t="e">
        <f t="shared" si="14"/>
        <v>#VALUE!</v>
      </c>
      <c r="I15" s="4" t="str">
        <f t="shared" si="12"/>
      </c>
      <c r="J15" s="4" t="str">
        <f t="shared" si="6"/>
      </c>
      <c r="L15" s="1" t="n">
        <f t="shared" si="7"/>
        <v>0</v>
      </c>
      <c r="M15" s="23" t="n">
        <f t="shared" ref="M15:AT15" si="17">IF(M6="","",M6/VLOOKUP(M$10,deflator,2,FALSE)/$A$9)</f>
        <v>239.19968123054471</v>
      </c>
      <c r="N15" s="23" t="n">
        <f t="shared" si="17"/>
        <v>261.29072911994291</v>
      </c>
      <c r="O15" s="23" t="n">
        <f t="shared" si="17"/>
        <v>231.05264270919878</v>
      </c>
      <c r="P15" s="23" t="n">
        <f t="shared" si="17"/>
        <v>222.03007008275242</v>
      </c>
      <c r="Q15" s="23" t="n">
        <f t="shared" si="17"/>
        <v>209.75545071641369</v>
      </c>
      <c r="R15" s="23" t="n">
        <f t="shared" si="17"/>
        <v>204.40529624658194</v>
      </c>
      <c r="S15" s="23" t="n">
        <f t="shared" si="17"/>
        <v>203.82966328577427</v>
      </c>
      <c r="T15" s="23" t="n">
        <f t="shared" si="17"/>
        <v>196.10140143807629</v>
      </c>
      <c r="U15" s="23" t="n">
        <f t="shared" si="17"/>
        <v>195.32573317812</v>
      </c>
      <c r="V15" s="23" t="n">
        <f t="shared" si="17"/>
        <v>201.52929472562869</v>
      </c>
      <c r="W15" s="23" t="str">
        <f t="shared" si="17"/>
      </c>
      <c r="X15" s="23" t="str">
        <f t="shared" si="17"/>
      </c>
      <c r="Y15" s="23" t="str">
        <f t="shared" si="17"/>
      </c>
      <c r="Z15" s="23" t="str">
        <f t="shared" si="17"/>
      </c>
      <c r="AA15" s="23" t="str">
        <f t="shared" si="17"/>
      </c>
      <c r="AB15" s="23" t="str">
        <f t="shared" si="17"/>
      </c>
      <c r="AC15" s="23" t="str">
        <f t="shared" si="17"/>
      </c>
      <c r="AD15" s="23" t="str">
        <f t="shared" si="17"/>
      </c>
      <c r="AE15" s="23" t="str">
        <f t="shared" si="17"/>
      </c>
      <c r="AF15" s="23" t="str">
        <f t="shared" si="17"/>
      </c>
      <c r="AG15" s="23" t="str">
        <f t="shared" si="17"/>
      </c>
      <c r="AH15" s="23" t="str">
        <f t="shared" si="17"/>
      </c>
      <c r="AI15" s="23" t="str">
        <f t="shared" si="17"/>
      </c>
      <c r="AJ15" s="23" t="str">
        <f t="shared" si="17"/>
      </c>
      <c r="AK15" s="23" t="str">
        <f t="shared" si="17"/>
      </c>
      <c r="AL15" s="23" t="str">
        <f t="shared" si="17"/>
      </c>
      <c r="AM15" s="23" t="str">
        <f t="shared" si="17"/>
      </c>
      <c r="AN15" s="23" t="str">
        <f t="shared" si="17"/>
      </c>
      <c r="AO15" s="23" t="str">
        <f t="shared" si="17"/>
      </c>
      <c r="AP15" s="23" t="str">
        <f t="shared" si="17"/>
      </c>
      <c r="AQ15" s="23" t="str">
        <f t="shared" si="17"/>
      </c>
      <c r="AR15" s="23" t="str">
        <f t="shared" si="17"/>
      </c>
      <c r="AS15" s="23" t="str">
        <f t="shared" si="17"/>
      </c>
      <c r="AT15" s="23" t="str">
        <f t="shared" si="17"/>
      </c>
    </row>
    <row r="16">
      <c r="A16" s="24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25" t="n">
        <f t="shared" si="10"/>
        <v>1.3588354831384208E-3</v>
      </c>
      <c r="G16" s="8" t="n">
        <f t="shared" si="11"/>
        <v>0.25952241718747238</v>
      </c>
      <c r="H16" s="8" t="n">
        <f t="shared" si="14"/>
        <v>0.50056027971684658</v>
      </c>
      <c r="I16" s="4" t="n">
        <f t="shared" si="12"/>
        <v>1</v>
      </c>
      <c r="J16" s="4" t="n">
        <f t="shared" si="6"/>
        <v>1</v>
      </c>
      <c r="L16" s="1" t="s">
        <v>39</v>
      </c>
      <c r="M16" s="23" t="n">
        <f t="shared" ref="M16:AT16" si="18">IF(M7="","",M7/VLOOKUP(M$10,deflator,2,FALSE)/$A$9)</f>
        <v>239.19968123054471</v>
      </c>
      <c r="N16" s="23" t="n">
        <f t="shared" si="18"/>
        <v>261.29072911994291</v>
      </c>
      <c r="O16" s="23" t="n">
        <f t="shared" si="18"/>
        <v>231.05264270919878</v>
      </c>
      <c r="P16" s="23" t="n">
        <f t="shared" si="18"/>
        <v>222.03007008275242</v>
      </c>
      <c r="Q16" s="23" t="n">
        <f t="shared" si="18"/>
        <v>209.75545071641369</v>
      </c>
      <c r="R16" s="23" t="n">
        <f t="shared" si="18"/>
        <v>204.40529624658194</v>
      </c>
      <c r="S16" s="23" t="n">
        <f t="shared" si="18"/>
        <v>203.82966328577427</v>
      </c>
      <c r="T16" s="23" t="n">
        <f t="shared" si="18"/>
        <v>196.10140143807629</v>
      </c>
      <c r="U16" s="23" t="n">
        <f t="shared" si="18"/>
        <v>195.32573317812</v>
      </c>
      <c r="V16" s="23" t="n">
        <f t="shared" si="18"/>
        <v>201.52929472562869</v>
      </c>
      <c r="W16" s="23" t="n">
        <f t="shared" si="18"/>
        <v>213.56475258137903</v>
      </c>
      <c r="X16" s="23" t="n">
        <f t="shared" si="18"/>
        <v>227.14667320344913</v>
      </c>
      <c r="Y16" s="23" t="n">
        <f t="shared" si="18"/>
        <v>263.70993866858805</v>
      </c>
      <c r="Z16" s="23" t="n">
        <f t="shared" si="18"/>
        <v>322.3422276971001</v>
      </c>
      <c r="AA16" s="23" t="n">
        <f t="shared" si="18"/>
        <v>341.76695494003428</v>
      </c>
      <c r="AB16" s="23" t="n">
        <f t="shared" si="18"/>
        <v>383.52539124191901</v>
      </c>
      <c r="AC16" s="23" t="n">
        <f t="shared" si="18"/>
        <v>412.68070212108267</v>
      </c>
      <c r="AD16" s="23" t="n">
        <f t="shared" si="18"/>
        <v>446.55675168468292</v>
      </c>
      <c r="AE16" s="23" t="n">
        <f t="shared" si="18"/>
        <v>503.8640885011244</v>
      </c>
      <c r="AF16" s="23" t="n">
        <f t="shared" si="18"/>
        <v>485.15750962364342</v>
      </c>
      <c r="AG16" s="23" t="n">
        <f t="shared" si="18"/>
        <v>474.10678563496873</v>
      </c>
      <c r="AH16" s="23" t="n">
        <f t="shared" si="18"/>
        <v>472.6426250076712</v>
      </c>
      <c r="AI16" s="23" t="n">
        <f t="shared" si="18"/>
        <v>450.37155703864937</v>
      </c>
      <c r="AJ16" s="23" t="n">
        <f t="shared" si="18"/>
        <v>379.13927039526874</v>
      </c>
      <c r="AK16" s="23" t="n">
        <f t="shared" si="18"/>
        <v>343.68014971900078</v>
      </c>
      <c r="AL16" s="23" t="n">
        <f t="shared" si="18"/>
        <v>328.86986160695335</v>
      </c>
      <c r="AM16" s="23" t="n">
        <f t="shared" si="18"/>
        <v>354.9282040883964</v>
      </c>
      <c r="AN16" s="23" t="n">
        <f t="shared" si="18"/>
        <v>374.71188561773357</v>
      </c>
      <c r="AO16" s="23" t="n">
        <f t="shared" si="18"/>
        <v>409.91178741880481</v>
      </c>
      <c r="AP16" s="23" t="n">
        <f t="shared" si="18"/>
        <v>429.66769693928188</v>
      </c>
      <c r="AQ16" s="23" t="n">
        <f t="shared" si="18"/>
        <v>466.97865353640822</v>
      </c>
      <c r="AR16" s="23" t="n">
        <f t="shared" si="18"/>
        <v>413.65687139660173</v>
      </c>
      <c r="AS16" s="23" t="n">
        <f t="shared" si="18"/>
        <v>414.21896303129944</v>
      </c>
      <c r="AT16" s="23" t="n">
        <f t="shared" si="18"/>
        <v>207.34155999896936</v>
      </c>
    </row>
    <row r="17">
      <c r="A17" s="24"/>
      <c r="B17" s="14"/>
      <c r="C17" s="14"/>
      <c r="D17" s="14"/>
      <c r="E17" s="14"/>
      <c r="F17" s="5"/>
      <c r="G17" s="8"/>
      <c r="H17" s="8"/>
      <c r="I17" s="4"/>
      <c r="J17" s="4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24"/>
      <c r="B18" s="14"/>
      <c r="C18" s="14"/>
      <c r="D18" s="14"/>
      <c r="E18" s="14"/>
      <c r="F18" s="5"/>
      <c r="G18" s="8"/>
      <c r="H18" s="8"/>
      <c r="I18" s="4"/>
      <c r="J18" s="4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34"/>
      <c r="AM18" s="34"/>
      <c r="AN18" s="11"/>
      <c r="AO18" s="11"/>
      <c r="AP18" s="11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8" t="str">
        <f>IF(M11="","",M11/M$16)</f>
      </c>
      <c r="N20" s="8" t="str">
        <f t="shared" ref="N20:AT24" si="22">IF(N11="","",N11/N$16)</f>
      </c>
      <c r="O20" s="8" t="str">
        <f t="shared" si="22"/>
      </c>
      <c r="P20" s="8" t="str">
        <f t="shared" si="22"/>
      </c>
      <c r="Q20" s="8" t="str">
        <f t="shared" si="22"/>
      </c>
      <c r="R20" s="8" t="str">
        <f t="shared" si="22"/>
      </c>
      <c r="S20" s="8" t="str">
        <f t="shared" si="22"/>
      </c>
      <c r="T20" s="8" t="str">
        <f t="shared" si="22"/>
      </c>
      <c r="U20" s="8" t="str">
        <f t="shared" si="22"/>
      </c>
      <c r="V20" s="8" t="str">
        <f t="shared" si="22"/>
      </c>
      <c r="W20" s="8" t="n">
        <f t="shared" si="22"/>
        <v>0.29944249032594233</v>
      </c>
      <c r="X20" s="8" t="n">
        <f t="shared" si="22"/>
        <v>0.31388793807404008</v>
      </c>
      <c r="Y20" s="8" t="n">
        <f t="shared" si="22"/>
        <v>0.24657881866570555</v>
      </c>
      <c r="Z20" s="8" t="n">
        <f t="shared" si="22"/>
        <v>0.28661702560991864</v>
      </c>
      <c r="AA20" s="8" t="n">
        <f t="shared" si="22"/>
        <v>0.31368970240892935</v>
      </c>
      <c r="AB20" s="8" t="n">
        <f t="shared" si="22"/>
        <v>0.30938121250269446</v>
      </c>
      <c r="AC20" s="8" t="n">
        <f t="shared" si="22"/>
        <v>0.22095026618618149</v>
      </c>
      <c r="AD20" s="8" t="n">
        <f t="shared" si="22"/>
        <v>0.30314078901528818</v>
      </c>
      <c r="AE20" s="8" t="n">
        <f t="shared" si="22"/>
        <v>0.2372149036464398</v>
      </c>
      <c r="AF20" s="8" t="n">
        <f t="shared" si="22"/>
        <v>0.28609877226501568</v>
      </c>
      <c r="AG20" s="8" t="n">
        <f t="shared" si="22"/>
        <v>0.21207864411009042</v>
      </c>
      <c r="AH20" s="8" t="n">
        <f t="shared" si="22"/>
        <v>0.22929854895375965</v>
      </c>
      <c r="AI20" s="8" t="n">
        <f t="shared" si="22"/>
        <v>0.20341292056149313</v>
      </c>
      <c r="AJ20" s="8" t="n">
        <f t="shared" si="22"/>
        <v>0.28795633210452337</v>
      </c>
      <c r="AK20" s="8" t="n">
        <f t="shared" si="22"/>
        <v>0.20706309521142188</v>
      </c>
      <c r="AL20" s="8" t="n">
        <f t="shared" si="22"/>
        <v>0.2420813388817874</v>
      </c>
      <c r="AM20" s="8" t="n">
        <f t="shared" si="22"/>
        <v>0.2152724328528039</v>
      </c>
      <c r="AN20" s="8" t="n">
        <f t="shared" si="22"/>
        <v>0.21008387136412826</v>
      </c>
      <c r="AO20" s="8" t="n">
        <f t="shared" si="22"/>
        <v>0.20599378398509716</v>
      </c>
      <c r="AP20" s="8" t="n">
        <f t="shared" si="22"/>
        <v>0.27180599485965468</v>
      </c>
      <c r="AQ20" s="8" t="n">
        <f t="shared" si="22"/>
        <v>0.24161283340049899</v>
      </c>
      <c r="AR20" s="8" t="n">
        <f t="shared" si="22"/>
        <v>0.21473137471885426</v>
      </c>
      <c r="AS20" s="8" t="n">
        <f t="shared" si="22"/>
        <v>0.21896722292279205</v>
      </c>
      <c r="AT20" s="8" t="n">
        <f t="shared" si="22"/>
        <v>0.43694673200551165</v>
      </c>
    </row>
    <row r="21">
      <c r="L21" s="1" t="str">
        <f t="shared" si="21"/>
        <v>2</v>
      </c>
      <c r="M21" s="8" t="str">
        <f>IF(M12="","",M12/M$16)</f>
      </c>
      <c r="N21" s="8" t="str">
        <f t="shared" si="22"/>
      </c>
      <c r="O21" s="8" t="str">
        <f t="shared" si="22"/>
      </c>
      <c r="P21" s="8" t="str">
        <f t="shared" si="22"/>
      </c>
      <c r="Q21" s="8" t="str">
        <f t="shared" si="22"/>
      </c>
      <c r="R21" s="8" t="str">
        <f t="shared" si="22"/>
      </c>
      <c r="S21" s="8" t="str">
        <f t="shared" si="22"/>
      </c>
      <c r="T21" s="8" t="str">
        <f t="shared" si="22"/>
      </c>
      <c r="U21" s="8" t="str">
        <f t="shared" si="22"/>
      </c>
      <c r="V21" s="8" t="str">
        <f t="shared" si="22"/>
      </c>
      <c r="W21" s="8" t="n">
        <f t="shared" si="22"/>
        <v>0.23066141059349532</v>
      </c>
      <c r="X21" s="8" t="n">
        <f t="shared" si="22"/>
        <v>0.24763741755929347</v>
      </c>
      <c r="Y21" s="8" t="n">
        <f t="shared" si="22"/>
        <v>0.31487443386957964</v>
      </c>
      <c r="Z21" s="8" t="n">
        <f t="shared" si="22"/>
        <v>0.23686185560866749</v>
      </c>
      <c r="AA21" s="8" t="n">
        <f t="shared" si="22"/>
        <v>0.2599890647379865</v>
      </c>
      <c r="AB21" s="8" t="n">
        <f t="shared" si="22"/>
        <v>0.24997102355033254</v>
      </c>
      <c r="AC21" s="8" t="n">
        <f t="shared" si="22"/>
        <v>0.30811277895363143</v>
      </c>
      <c r="AD21" s="8" t="n">
        <f t="shared" si="22"/>
        <v>0.21813357810436448</v>
      </c>
      <c r="AE21" s="8" t="n">
        <f t="shared" si="22"/>
        <v>0.25360228288289344</v>
      </c>
      <c r="AF21" s="8" t="n">
        <f t="shared" si="22"/>
        <v>0.20308613250759325</v>
      </c>
      <c r="AG21" s="8" t="n">
        <f t="shared" si="22"/>
        <v>0.26401311917523657</v>
      </c>
      <c r="AH21" s="8" t="n">
        <f t="shared" si="22"/>
        <v>0.20712925257541218</v>
      </c>
      <c r="AI21" s="8" t="n">
        <f t="shared" si="22"/>
        <v>0.27242881905574917</v>
      </c>
      <c r="AJ21" s="8" t="n">
        <f t="shared" si="22"/>
        <v>0.15383015280324333</v>
      </c>
      <c r="AK21" s="8" t="n">
        <f t="shared" si="22"/>
        <v>0.22901575514118533</v>
      </c>
      <c r="AL21" s="8" t="n">
        <f t="shared" si="22"/>
        <v>0.25787669856703915</v>
      </c>
      <c r="AM21" s="8" t="n">
        <f t="shared" si="22"/>
        <v>0.27931885038522425</v>
      </c>
      <c r="AN21" s="8" t="n">
        <f t="shared" si="22"/>
        <v>0.23372129910470738</v>
      </c>
      <c r="AO21" s="8" t="n">
        <f t="shared" si="22"/>
        <v>0.22057051112057241</v>
      </c>
      <c r="AP21" s="8" t="n">
        <f t="shared" si="22"/>
        <v>0.23774643497725503</v>
      </c>
      <c r="AQ21" s="8" t="n">
        <f t="shared" si="22"/>
        <v>0.28003504555461223</v>
      </c>
      <c r="AR21" s="8" t="n">
        <f t="shared" si="22"/>
        <v>0.29153962173800996</v>
      </c>
      <c r="AS21" s="8" t="n">
        <f t="shared" si="22"/>
        <v>0.22371020335865502</v>
      </c>
      <c r="AT21" s="8" t="n">
        <f t="shared" si="22"/>
        <v>0.56305326799448829</v>
      </c>
    </row>
    <row r="22">
      <c r="L22" s="1" t="str">
        <f t="shared" si="21"/>
        <v>3</v>
      </c>
      <c r="M22" s="8" t="str">
        <f>IF(M13="","",M13/M$16)</f>
      </c>
      <c r="N22" s="8" t="str">
        <f t="shared" si="22"/>
      </c>
      <c r="O22" s="8" t="str">
        <f t="shared" si="22"/>
      </c>
      <c r="P22" s="8" t="str">
        <f t="shared" si="22"/>
      </c>
      <c r="Q22" s="8" t="str">
        <f t="shared" si="22"/>
      </c>
      <c r="R22" s="8" t="str">
        <f t="shared" si="22"/>
      </c>
      <c r="S22" s="8" t="str">
        <f t="shared" si="22"/>
      </c>
      <c r="T22" s="8" t="str">
        <f t="shared" si="22"/>
      </c>
      <c r="U22" s="8" t="str">
        <f t="shared" si="22"/>
      </c>
      <c r="V22" s="8" t="str">
        <f t="shared" si="22"/>
      </c>
      <c r="W22" s="8" t="n">
        <f t="shared" si="22"/>
        <v>0.22735795647495383</v>
      </c>
      <c r="X22" s="8" t="n">
        <f t="shared" si="22"/>
        <v>0.20519125292525678</v>
      </c>
      <c r="Y22" s="8" t="n">
        <f t="shared" si="22"/>
        <v>0.19147697188952306</v>
      </c>
      <c r="Z22" s="8" t="n">
        <f t="shared" si="22"/>
        <v>0.20954746390745466</v>
      </c>
      <c r="AA22" s="8" t="n">
        <f t="shared" si="22"/>
        <v>0.20580909632738734</v>
      </c>
      <c r="AB22" s="8" t="n">
        <f t="shared" si="22"/>
        <v>0.19627935106985045</v>
      </c>
      <c r="AC22" s="8" t="n">
        <f t="shared" si="22"/>
        <v>0.18578505297777556</v>
      </c>
      <c r="AD22" s="8" t="n">
        <f t="shared" si="22"/>
        <v>0.19182337217151704</v>
      </c>
      <c r="AE22" s="8" t="n">
        <f t="shared" si="22"/>
        <v>0.18589443289232008</v>
      </c>
      <c r="AF22" s="8" t="n">
        <f t="shared" si="22"/>
        <v>0.19856571071650606</v>
      </c>
      <c r="AG22" s="8" t="n">
        <f t="shared" si="22"/>
        <v>0.21593051869628427</v>
      </c>
      <c r="AH22" s="8" t="n">
        <f t="shared" si="22"/>
        <v>0.23441602892492053</v>
      </c>
      <c r="AI22" s="8" t="n">
        <f t="shared" si="22"/>
        <v>0.22201882701050202</v>
      </c>
      <c r="AJ22" s="8" t="n">
        <f t="shared" si="22"/>
        <v>0.22649751536321841</v>
      </c>
      <c r="AK22" s="8" t="n">
        <f t="shared" si="22"/>
        <v>0.25447675117935109</v>
      </c>
      <c r="AL22" s="8" t="n">
        <f t="shared" si="22"/>
        <v>0.20130858994286632</v>
      </c>
      <c r="AM22" s="8" t="n">
        <f t="shared" si="22"/>
        <v>0.20514951997267</v>
      </c>
      <c r="AN22" s="8" t="n">
        <f t="shared" si="22"/>
        <v>0.22638835938291563</v>
      </c>
      <c r="AO22" s="8" t="n">
        <f t="shared" si="22"/>
        <v>0.25168987020479183</v>
      </c>
      <c r="AP22" s="8" t="n">
        <f t="shared" si="22"/>
        <v>0.20794486829054146</v>
      </c>
      <c r="AQ22" s="8" t="n">
        <f t="shared" si="22"/>
        <v>0.22954075026125098</v>
      </c>
      <c r="AR22" s="8" t="n">
        <f t="shared" si="22"/>
        <v>0.20650173606220903</v>
      </c>
      <c r="AS22" s="8" t="n">
        <f t="shared" si="22"/>
        <v>0.25848313713314142</v>
      </c>
      <c r="AT22" s="8" t="str">
        <f t="shared" si="22"/>
      </c>
    </row>
    <row r="23">
      <c r="L23" s="1" t="str">
        <f t="shared" si="21"/>
        <v>4</v>
      </c>
      <c r="M23" s="8" t="str">
        <f>IF(M14="","",M14/M$16)</f>
      </c>
      <c r="N23" s="8" t="str">
        <f t="shared" si="22"/>
      </c>
      <c r="O23" s="8" t="str">
        <f t="shared" si="22"/>
      </c>
      <c r="P23" s="8" t="str">
        <f t="shared" si="22"/>
      </c>
      <c r="Q23" s="8" t="str">
        <f t="shared" si="22"/>
      </c>
      <c r="R23" s="8" t="str">
        <f t="shared" si="22"/>
      </c>
      <c r="S23" s="8" t="str">
        <f t="shared" si="22"/>
      </c>
      <c r="T23" s="8" t="str">
        <f t="shared" si="22"/>
      </c>
      <c r="U23" s="8" t="str">
        <f t="shared" si="22"/>
      </c>
      <c r="V23" s="8" t="str">
        <f t="shared" si="22"/>
      </c>
      <c r="W23" s="8" t="n">
        <f t="shared" si="22"/>
        <v>0.2425381426056086</v>
      </c>
      <c r="X23" s="8" t="n">
        <f t="shared" si="22"/>
        <v>0.23328339144140975</v>
      </c>
      <c r="Y23" s="8" t="n">
        <f t="shared" si="22"/>
        <v>0.24706977557519175</v>
      </c>
      <c r="Z23" s="8" t="n">
        <f t="shared" si="22"/>
        <v>0.2669736548739593</v>
      </c>
      <c r="AA23" s="8" t="n">
        <f t="shared" si="22"/>
        <v>0.2205121365256969</v>
      </c>
      <c r="AB23" s="8" t="n">
        <f t="shared" si="22"/>
        <v>0.24436841287712255</v>
      </c>
      <c r="AC23" s="8" t="n">
        <f t="shared" si="22"/>
        <v>0.28515190188241163</v>
      </c>
      <c r="AD23" s="8" t="n">
        <f t="shared" si="22"/>
        <v>0.28690226070883024</v>
      </c>
      <c r="AE23" s="8" t="n">
        <f t="shared" si="22"/>
        <v>0.32328838057834669</v>
      </c>
      <c r="AF23" s="8" t="n">
        <f t="shared" si="22"/>
        <v>0.31224938451088513</v>
      </c>
      <c r="AG23" s="8" t="n">
        <f t="shared" si="22"/>
        <v>0.30797771801838891</v>
      </c>
      <c r="AH23" s="8" t="n">
        <f t="shared" si="22"/>
        <v>0.32915616954590754</v>
      </c>
      <c r="AI23" s="8" t="n">
        <f t="shared" si="22"/>
        <v>0.30213943337225574</v>
      </c>
      <c r="AJ23" s="8" t="n">
        <f t="shared" si="22"/>
        <v>0.331715999729015</v>
      </c>
      <c r="AK23" s="8" t="n">
        <f t="shared" si="22"/>
        <v>0.30944439846804173</v>
      </c>
      <c r="AL23" s="8" t="n">
        <f t="shared" si="22"/>
        <v>0.29873337260830712</v>
      </c>
      <c r="AM23" s="8" t="n">
        <f t="shared" si="22"/>
        <v>0.30025919678930196</v>
      </c>
      <c r="AN23" s="8" t="n">
        <f t="shared" si="22"/>
        <v>0.32980647014824888</v>
      </c>
      <c r="AO23" s="8" t="n">
        <f t="shared" si="22"/>
        <v>0.32174583468953866</v>
      </c>
      <c r="AP23" s="8" t="n">
        <f t="shared" si="22"/>
        <v>0.28250270187254883</v>
      </c>
      <c r="AQ23" s="8" t="n">
        <f t="shared" si="22"/>
        <v>0.24881137078363791</v>
      </c>
      <c r="AR23" s="8" t="n">
        <f t="shared" si="22"/>
        <v>0.28722726748092675</v>
      </c>
      <c r="AS23" s="8" t="n">
        <f t="shared" si="22"/>
        <v>0.29883943658541168</v>
      </c>
      <c r="AT23" s="8" t="str">
        <f t="shared" si="22"/>
      </c>
    </row>
    <row r="24">
      <c r="L24" s="1" t="n">
        <f t="shared" si="21"/>
        <v>0</v>
      </c>
      <c r="M24" s="8" t="n">
        <f>IF(M15="","",M15/M$16)</f>
        <v>1</v>
      </c>
      <c r="N24" s="8" t="n">
        <f t="shared" si="22"/>
        <v>1</v>
      </c>
      <c r="O24" s="8" t="n">
        <f t="shared" si="22"/>
        <v>1</v>
      </c>
      <c r="P24" s="8" t="n">
        <f t="shared" si="22"/>
        <v>1</v>
      </c>
      <c r="Q24" s="8" t="n">
        <f t="shared" si="22"/>
        <v>1</v>
      </c>
      <c r="R24" s="8" t="n">
        <f t="shared" si="22"/>
        <v>1</v>
      </c>
      <c r="S24" s="8" t="n">
        <f t="shared" si="22"/>
        <v>1</v>
      </c>
      <c r="T24" s="8" t="n">
        <f t="shared" si="22"/>
        <v>1</v>
      </c>
      <c r="U24" s="8" t="n">
        <f t="shared" si="22"/>
        <v>1</v>
      </c>
      <c r="V24" s="8" t="n">
        <f t="shared" si="22"/>
        <v>1</v>
      </c>
      <c r="W24" s="8" t="str">
        <f t="shared" si="22"/>
      </c>
      <c r="X24" s="8" t="str">
        <f t="shared" si="22"/>
      </c>
      <c r="Y24" s="8" t="str">
        <f t="shared" si="22"/>
      </c>
      <c r="Z24" s="8" t="str">
        <f t="shared" si="22"/>
      </c>
      <c r="AA24" s="8" t="str">
        <f t="shared" si="22"/>
      </c>
      <c r="AB24" s="8" t="str">
        <f t="shared" si="22"/>
      </c>
      <c r="AC24" s="8" t="str">
        <f t="shared" si="22"/>
      </c>
      <c r="AD24" s="8" t="str">
        <f t="shared" si="22"/>
      </c>
      <c r="AE24" s="8" t="str">
        <f t="shared" si="22"/>
      </c>
      <c r="AF24" s="8" t="str">
        <f t="shared" si="22"/>
      </c>
      <c r="AG24" s="8" t="str">
        <f t="shared" si="22"/>
      </c>
      <c r="AH24" s="8" t="str">
        <f t="shared" si="22"/>
      </c>
      <c r="AI24" s="8" t="str">
        <f t="shared" si="22"/>
      </c>
      <c r="AJ24" s="8" t="str">
        <f t="shared" si="22"/>
      </c>
      <c r="AK24" s="8" t="str">
        <f t="shared" si="22"/>
      </c>
      <c r="AL24" s="8" t="str">
        <f t="shared" si="22"/>
      </c>
      <c r="AM24" s="8" t="str">
        <f t="shared" si="22"/>
      </c>
      <c r="AN24" s="8" t="str">
        <f t="shared" si="22"/>
      </c>
      <c r="AO24" s="8" t="str">
        <f t="shared" si="22"/>
      </c>
      <c r="AP24" s="8" t="str">
        <f t="shared" si="22"/>
      </c>
      <c r="AQ24" s="8" t="str">
        <f t="shared" si="22"/>
      </c>
      <c r="AR24" s="8" t="str">
        <f t="shared" si="22"/>
      </c>
      <c r="AS24" s="8" t="str">
        <f t="shared" si="22"/>
      </c>
      <c r="AT24" s="8" t="str">
        <f t="shared" si="22"/>
      </c>
    </row>
    <row r="25">
      <c r="L25" s="33" t="s">
        <v>40</v>
      </c>
      <c r="M25" s="25" t="n">
        <f>IF(SUM(M20:M24)=1,1,FALSE)</f>
        <v>1</v>
      </c>
      <c r="N25" s="25" t="n">
        <f t="shared" ref="N25:AT25" si="23">IF(SUM(N20:N24)=1,1,FALSE)</f>
        <v>1</v>
      </c>
      <c r="O25" s="25" t="n">
        <f t="shared" si="23"/>
        <v>1</v>
      </c>
      <c r="P25" s="25" t="n">
        <f t="shared" si="23"/>
        <v>1</v>
      </c>
      <c r="Q25" s="25" t="n">
        <f t="shared" si="23"/>
        <v>1</v>
      </c>
      <c r="R25" s="25" t="n">
        <f t="shared" si="23"/>
        <v>1</v>
      </c>
      <c r="S25" s="25" t="n">
        <f t="shared" si="23"/>
        <v>1</v>
      </c>
      <c r="T25" s="25" t="n">
        <f t="shared" si="23"/>
        <v>1</v>
      </c>
      <c r="U25" s="25" t="n">
        <f t="shared" si="23"/>
        <v>1</v>
      </c>
      <c r="V25" s="25" t="n">
        <f t="shared" si="23"/>
        <v>1</v>
      </c>
      <c r="W25" s="25" t="n">
        <f t="shared" si="23"/>
        <v>1</v>
      </c>
      <c r="X25" s="25" t="n">
        <f t="shared" si="23"/>
        <v>1</v>
      </c>
      <c r="Y25" s="25" t="n">
        <f t="shared" si="23"/>
        <v>1</v>
      </c>
      <c r="Z25" s="25" t="n">
        <f t="shared" si="23"/>
        <v>1</v>
      </c>
      <c r="AA25" s="25" t="n">
        <f t="shared" si="23"/>
        <v>1</v>
      </c>
      <c r="AB25" s="25" t="n">
        <f t="shared" si="23"/>
        <v>1</v>
      </c>
      <c r="AC25" s="25" t="n">
        <f t="shared" si="23"/>
        <v>1</v>
      </c>
      <c r="AD25" s="25" t="n">
        <f t="shared" si="23"/>
        <v>1</v>
      </c>
      <c r="AE25" s="25" t="n">
        <f t="shared" si="23"/>
        <v>1</v>
      </c>
      <c r="AF25" s="25" t="n">
        <f t="shared" si="23"/>
        <v>1</v>
      </c>
      <c r="AG25" s="25" t="n">
        <f t="shared" si="23"/>
        <v>1</v>
      </c>
      <c r="AH25" s="25" t="n">
        <f t="shared" si="23"/>
        <v>1</v>
      </c>
      <c r="AI25" s="25" t="n">
        <f t="shared" si="23"/>
        <v>1</v>
      </c>
      <c r="AJ25" s="25" t="n">
        <f t="shared" si="23"/>
        <v>1</v>
      </c>
      <c r="AK25" s="25" t="n">
        <f t="shared" si="23"/>
        <v>1</v>
      </c>
      <c r="AL25" s="25" t="n">
        <f t="shared" si="23"/>
        <v>1</v>
      </c>
      <c r="AM25" s="25" t="n">
        <f t="shared" si="23"/>
        <v>1</v>
      </c>
      <c r="AN25" s="25" t="n">
        <f t="shared" si="23"/>
        <v>1</v>
      </c>
      <c r="AO25" s="25" t="n">
        <f t="shared" si="23"/>
        <v>1</v>
      </c>
      <c r="AP25" s="25" t="n">
        <f t="shared" si="23"/>
        <v>1</v>
      </c>
      <c r="AQ25" s="25" t="n">
        <f t="shared" si="23"/>
        <v>1</v>
      </c>
      <c r="AR25" s="25" t="n">
        <f t="shared" si="23"/>
        <v>1</v>
      </c>
      <c r="AS25" s="25" t="n">
        <f t="shared" si="23"/>
        <v>1</v>
      </c>
      <c r="AT25" s="25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>M1</f>
      </c>
      <c r="B1" s="22" t="str">
        <f>N1</f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372</v>
      </c>
      <c r="H1" s="22" t="s">
        <v>373</v>
      </c>
      <c r="I1" s="22" t="s">
        <v>374</v>
      </c>
      <c r="J1" s="22" t="s">
        <v>375</v>
      </c>
      <c r="K1" s="22" t="s">
        <v>376</v>
      </c>
      <c r="M1" s="21" t="s">
        <v>667</v>
      </c>
      <c r="N1" s="21" t="s">
        <v>668</v>
      </c>
      <c r="O1" s="21" t="s">
        <v>620</v>
      </c>
      <c r="P1" s="21" t="s">
        <v>621</v>
      </c>
      <c r="Q1" s="21" t="s">
        <v>622</v>
      </c>
      <c r="R1" s="21" t="s">
        <v>623</v>
      </c>
      <c r="S1" s="21" t="s">
        <v>624</v>
      </c>
      <c r="T1" s="21" t="s">
        <v>625</v>
      </c>
      <c r="U1" s="21" t="s">
        <v>626</v>
      </c>
      <c r="V1" s="21" t="s">
        <v>627</v>
      </c>
      <c r="W1" s="21" t="s">
        <v>628</v>
      </c>
      <c r="X1" s="21" t="s">
        <v>629</v>
      </c>
      <c r="Y1" s="21" t="s">
        <v>630</v>
      </c>
      <c r="Z1" s="21" t="s">
        <v>631</v>
      </c>
      <c r="AA1" s="21" t="s">
        <v>632</v>
      </c>
      <c r="AB1" s="21" t="s">
        <v>633</v>
      </c>
      <c r="AC1" s="21" t="s">
        <v>634</v>
      </c>
      <c r="AD1" s="21" t="s">
        <v>635</v>
      </c>
      <c r="AE1" s="21" t="s">
        <v>636</v>
      </c>
      <c r="AF1" s="21" t="s">
        <v>637</v>
      </c>
      <c r="AG1" s="21" t="s">
        <v>638</v>
      </c>
      <c r="AH1" s="21" t="s">
        <v>639</v>
      </c>
      <c r="AI1" s="21" t="s">
        <v>640</v>
      </c>
      <c r="AJ1" s="21" t="s">
        <v>641</v>
      </c>
      <c r="AK1" s="21" t="s">
        <v>642</v>
      </c>
      <c r="AL1" s="21" t="s">
        <v>643</v>
      </c>
      <c r="AM1" s="21" t="s">
        <v>644</v>
      </c>
      <c r="AN1" s="21" t="s">
        <v>645</v>
      </c>
      <c r="AO1" s="21" t="s">
        <v>646</v>
      </c>
      <c r="AP1" s="21" t="s">
        <v>647</v>
      </c>
      <c r="AQ1" s="21" t="s">
        <v>648</v>
      </c>
      <c r="AR1" s="21" t="s">
        <v>649</v>
      </c>
      <c r="AS1" s="21" t="s">
        <v>650</v>
      </c>
      <c r="AT1" s="21" t="s">
        <v>651</v>
      </c>
      <c r="AU1" s="21" t="s">
        <v>652</v>
      </c>
      <c r="AV1" s="43" t="s">
        <v>653</v>
      </c>
      <c r="AW1" t="s">
        <v>417</v>
      </c>
    </row>
    <row r="2">
      <c r="A2" s="11" t="str">
        <f>M2</f>
      </c>
      <c r="B2" s="11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2"/>
    </row>
    <row r="3">
      <c r="A3" s="11" t="str">
        <f>M3</f>
      </c>
      <c r="B3" s="11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2"/>
    </row>
    <row r="4">
      <c r="A4" s="11" t="str">
        <f>M4</f>
      </c>
      <c r="B4" s="11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2"/>
    </row>
    <row r="5">
      <c r="A5" s="11" t="str">
        <f>M5</f>
      </c>
      <c r="B5" s="11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2"/>
    </row>
    <row r="6">
      <c r="A6" s="11" t="str">
        <f>M6</f>
      </c>
      <c r="B6" s="11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2"/>
    </row>
    <row r="7">
      <c r="A7" s="11" t="str">
        <f>M7</f>
      </c>
      <c r="B7" s="11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2"/>
    </row>
    <row r="8">
      <c r="A8" s="11" t="str">
        <f>M8</f>
      </c>
      <c r="B8" s="11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2"/>
    </row>
    <row r="9">
      <c r="A9" s="2" t="str">
        <f>M9</f>
      </c>
      <c r="B9" s="11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2"/>
    </row>
    <row r="12">
      <c r="C12" s="20" t="n">
        <v>1000000000</v>
      </c>
    </row>
    <row r="13" ht="30" customHeight="1">
      <c r="A13" s="24" t="str">
        <f t="shared" ref="A13" si="3">M13</f>
        <v>SubCustomer.sum</v>
      </c>
      <c r="B13" s="24" t="str">
        <f t="shared" ref="B13" si="4">N13</f>
        <v>SubCustomer.JPO</v>
      </c>
      <c r="C13" s="22" t="n">
        <f>AN13</f>
        <v>2015</v>
      </c>
      <c r="D13" s="9" t="n">
        <f t="shared" ref="D13:F19" si="5">AT13</f>
        <v>2021</v>
      </c>
      <c r="E13" s="9" t="n">
        <f t="shared" si="5"/>
        <v>2022</v>
      </c>
      <c r="F13" s="9" t="n">
        <f>AV13</f>
        <v>2023</v>
      </c>
      <c r="G13" s="9" t="str">
        <f>D13&amp;"-"&amp;E13</f>
        <v>2021-2022</v>
      </c>
      <c r="H13" s="9" t="str">
        <f>C13&amp;"-"&amp;E13</f>
        <v>2015-2022</v>
      </c>
      <c r="I13" s="9" t="str">
        <f>F13&amp;"/"&amp;E13</f>
        <v>2023/2022</v>
      </c>
      <c r="J13" s="9" t="str">
        <f>"Share "&amp;AU13</f>
        <v>Share 2022</v>
      </c>
      <c r="K13" s="9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24" t="str">
        <f t="shared" ref="A14:B21" si="8">M14</f>
        <v>Air Force</v>
      </c>
      <c r="B14" s="24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26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25" t="n">
        <f>(E14/C14)-1</f>
        <v>0.24549761197552988</v>
      </c>
      <c r="I14" s="8" t="n">
        <f>F14/E14</f>
        <v>1.1191576137325645</v>
      </c>
      <c r="J14" s="4" t="n">
        <f>AU25</f>
        <v>0.19049560766548163</v>
      </c>
      <c r="K14" s="4" t="n">
        <f t="shared" ref="K14:K21" si="9">AV25</f>
        <v>0.20306737491109603</v>
      </c>
      <c r="L14" s="8"/>
      <c r="M14" s="1" t="str">
        <f t="shared" ref="M14:N20" si="10">M2</f>
        <v>Air Force</v>
      </c>
      <c r="N14" s="1" t="str">
        <f t="shared" si="10"/>
        <v>Air Force</v>
      </c>
      <c r="O14" s="23" t="n">
        <f t="shared" ref="O14:AU14" si="11">IF(O2="","",O2/VLOOKUP(O$13,deflator,2,FALSE)/$C$12)</f>
        <v>81.553023298562522</v>
      </c>
      <c r="P14" s="23" t="n">
        <f t="shared" si="11"/>
        <v>83.720006592959407</v>
      </c>
      <c r="Q14" s="23" t="n">
        <f t="shared" si="11"/>
        <v>72.275362881449141</v>
      </c>
      <c r="R14" s="23" t="n">
        <f t="shared" si="11"/>
        <v>72.170931992966885</v>
      </c>
      <c r="S14" s="23" t="n">
        <f t="shared" si="11"/>
        <v>77.976219082694598</v>
      </c>
      <c r="T14" s="23" t="n">
        <f t="shared" si="11"/>
        <v>65.001740875744744</v>
      </c>
      <c r="U14" s="23" t="n">
        <f t="shared" si="11"/>
        <v>67.251730788511622</v>
      </c>
      <c r="V14" s="23" t="n">
        <f t="shared" si="11"/>
        <v>59.081351363283304</v>
      </c>
      <c r="W14" s="23" t="n">
        <f t="shared" si="11"/>
        <v>56.199563119589463</v>
      </c>
      <c r="X14" s="23" t="n">
        <f t="shared" si="11"/>
        <v>58.13407199225621</v>
      </c>
      <c r="Y14" s="23" t="n">
        <f t="shared" si="11"/>
        <v>61.331339334993629</v>
      </c>
      <c r="Z14" s="23" t="n">
        <f t="shared" si="11"/>
        <v>64.097702189708627</v>
      </c>
      <c r="AA14" s="23" t="n">
        <f t="shared" si="11"/>
        <v>73.632143343768263</v>
      </c>
      <c r="AB14" s="23" t="n">
        <f t="shared" si="11"/>
        <v>84.66009213796427</v>
      </c>
      <c r="AC14" s="23" t="n">
        <f t="shared" si="11"/>
        <v>81.895696882646746</v>
      </c>
      <c r="AD14" s="23" t="n">
        <f t="shared" si="11"/>
        <v>80.238428335385876</v>
      </c>
      <c r="AE14" s="23" t="n">
        <f t="shared" si="11"/>
        <v>88.277452335173876</v>
      </c>
      <c r="AF14" s="23" t="n">
        <f t="shared" si="11"/>
        <v>95.089992164380917</v>
      </c>
      <c r="AG14" s="23" t="n">
        <f t="shared" si="11"/>
        <v>84.847474733939222</v>
      </c>
      <c r="AH14" s="23" t="n">
        <f t="shared" si="11"/>
        <v>89.479386664368633</v>
      </c>
      <c r="AI14" s="23" t="n">
        <f t="shared" si="11"/>
        <v>84.912649623116792</v>
      </c>
      <c r="AJ14" s="23" t="n">
        <f t="shared" si="11"/>
        <v>83.963617906216498</v>
      </c>
      <c r="AK14" s="23" t="n">
        <f t="shared" si="11"/>
        <v>90.032799921523804</v>
      </c>
      <c r="AL14" s="23" t="n">
        <f t="shared" si="11"/>
        <v>68.224035166852289</v>
      </c>
      <c r="AM14" s="23" t="n">
        <f t="shared" si="11"/>
        <v>67.708338987285856</v>
      </c>
      <c r="AN14" s="23" t="n">
        <f t="shared" si="11"/>
        <v>63.396071808078354</v>
      </c>
      <c r="AO14" s="23" t="n">
        <f t="shared" si="11"/>
        <v>77.420163849686361</v>
      </c>
      <c r="AP14" s="23" t="n">
        <f t="shared" si="11"/>
        <v>71.744259207011225</v>
      </c>
      <c r="AQ14" s="23" t="n">
        <f t="shared" si="11"/>
        <v>81.501140071263634</v>
      </c>
      <c r="AR14" s="23" t="n">
        <f t="shared" si="11"/>
        <v>84.995148049625357</v>
      </c>
      <c r="AS14" s="23" t="n">
        <f t="shared" si="11"/>
        <v>86.201256207951573</v>
      </c>
      <c r="AT14" s="23" t="n">
        <f t="shared" si="11"/>
        <v>84.744416241459533</v>
      </c>
      <c r="AU14" s="23" t="n">
        <f t="shared" si="11"/>
        <v>78.959656045590805</v>
      </c>
      <c r="AV14" s="23" t="n">
        <f t="shared" ref="AV14" si="12">IF(AV2="","",AV2/VLOOKUP(AV$13,deflator,2,FALSE)/$C$12)</f>
        <v>88.368300241127471</v>
      </c>
    </row>
    <row r="15">
      <c r="A15" s="24" t="str">
        <f t="shared" si="8"/>
        <v>Army</v>
      </c>
      <c r="B15" s="24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26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25" t="n">
        <f t="shared" ref="H15:H21" si="15">(E15/C15)-1</f>
        <v>0.28784936611541889</v>
      </c>
      <c r="I15" s="5" t="n">
        <f t="shared" ref="I15:I21" si="16">F15/E15</f>
        <v>0.9502778124830904</v>
      </c>
      <c r="J15" s="4" t="n">
        <f t="shared" ref="J15:J21" si="17">AU26</f>
        <v>0.27180579182170023</v>
      </c>
      <c r="K15" s="4" t="n">
        <f t="shared" si="9"/>
        <v>0.24602159548892491</v>
      </c>
      <c r="L15" s="8"/>
      <c r="M15" s="1" t="str">
        <f t="shared" si="10"/>
        <v>Army</v>
      </c>
      <c r="N15" s="1" t="str">
        <f t="shared" si="10"/>
        <v>Army</v>
      </c>
      <c r="O15" s="23" t="n">
        <f t="shared" ref="O15:AU15" si="18">IF(O3="","",O3/VLOOKUP(O$13,deflator,2,FALSE)/$C$12)</f>
        <v>45.341623216195636</v>
      </c>
      <c r="P15" s="23" t="n">
        <f t="shared" si="18"/>
        <v>66.964058620349803</v>
      </c>
      <c r="Q15" s="23" t="n">
        <f t="shared" si="18"/>
        <v>58.253969126929327</v>
      </c>
      <c r="R15" s="23" t="n">
        <f t="shared" si="18"/>
        <v>56.082714189999848</v>
      </c>
      <c r="S15" s="23" t="n">
        <f t="shared" si="18"/>
        <v>36.930936282101904</v>
      </c>
      <c r="T15" s="23" t="n">
        <f t="shared" si="18"/>
        <v>51.70693499928538</v>
      </c>
      <c r="U15" s="23" t="n">
        <f t="shared" si="18"/>
        <v>54.485118895085286</v>
      </c>
      <c r="V15" s="23" t="n">
        <f t="shared" si="18"/>
        <v>52.72884206118944</v>
      </c>
      <c r="W15" s="23" t="n">
        <f t="shared" si="18"/>
        <v>51.916173443894969</v>
      </c>
      <c r="X15" s="23" t="n">
        <f t="shared" si="18"/>
        <v>55.703658070060854</v>
      </c>
      <c r="Y15" s="23" t="n">
        <f t="shared" si="18"/>
        <v>59.511355776981723</v>
      </c>
      <c r="Z15" s="23" t="n">
        <f t="shared" si="18"/>
        <v>63.976487111365003</v>
      </c>
      <c r="AA15" s="23" t="n">
        <f t="shared" si="18"/>
        <v>71.71419830471136</v>
      </c>
      <c r="AB15" s="23" t="n">
        <f t="shared" si="18"/>
        <v>97.840464391056713</v>
      </c>
      <c r="AC15" s="23" t="n">
        <f t="shared" si="18"/>
        <v>113.15331399995939</v>
      </c>
      <c r="AD15" s="23" t="n">
        <f t="shared" si="18"/>
        <v>138.05221897530595</v>
      </c>
      <c r="AE15" s="23" t="n">
        <f t="shared" si="18"/>
        <v>142.15979451765625</v>
      </c>
      <c r="AF15" s="23" t="n">
        <f t="shared" si="18"/>
        <v>161.06998686815595</v>
      </c>
      <c r="AG15" s="23" t="n">
        <f t="shared" si="18"/>
        <v>204.10669886622512</v>
      </c>
      <c r="AH15" s="23" t="n">
        <f t="shared" si="18"/>
        <v>175.88129756620066</v>
      </c>
      <c r="AI15" s="23" t="n">
        <f t="shared" si="18"/>
        <v>184.69021226199433</v>
      </c>
      <c r="AJ15" s="23" t="n">
        <f t="shared" si="18"/>
        <v>160.95070437898144</v>
      </c>
      <c r="AK15" s="23" t="n">
        <f t="shared" si="18"/>
        <v>137.4505830589159</v>
      </c>
      <c r="AL15" s="23" t="n">
        <f t="shared" si="18"/>
        <v>108.48195555232745</v>
      </c>
      <c r="AM15" s="23" t="n">
        <f t="shared" si="18"/>
        <v>91.493496933579138</v>
      </c>
      <c r="AN15" s="23" t="n">
        <f t="shared" si="18"/>
        <v>87.481036414334071</v>
      </c>
      <c r="AO15" s="23" t="n">
        <f t="shared" si="18"/>
        <v>88.288359755955796</v>
      </c>
      <c r="AP15" s="23" t="n">
        <f t="shared" si="18"/>
        <v>91.933463322378032</v>
      </c>
      <c r="AQ15" s="23" t="n">
        <f t="shared" si="18"/>
        <v>104.55444862168318</v>
      </c>
      <c r="AR15" s="23" t="n">
        <f t="shared" si="18"/>
        <v>106.56728028036629</v>
      </c>
      <c r="AS15" s="23" t="n">
        <f t="shared" si="18"/>
        <v>111.30192006559426</v>
      </c>
      <c r="AT15" s="23" t="n">
        <f t="shared" si="18"/>
        <v>117.57209165376484</v>
      </c>
      <c r="AU15" s="23" t="n">
        <f t="shared" si="18"/>
        <v>112.66239729332001</v>
      </c>
      <c r="AV15" s="23" t="n">
        <f t="shared" ref="AV15" si="19">IF(AV3="","",AV3/VLOOKUP(AV$13,deflator,2,FALSE)/$C$12)</f>
        <v>107.06057644899698</v>
      </c>
    </row>
    <row r="16">
      <c r="A16" s="24" t="str">
        <f t="shared" si="8"/>
        <v>Navy</v>
      </c>
      <c r="B16" s="24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26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25" t="n">
        <f t="shared" si="15"/>
        <v>0.5391951765498566</v>
      </c>
      <c r="I16" s="8" t="n">
        <f t="shared" si="16"/>
        <v>1.663438043907185</v>
      </c>
      <c r="J16" s="4" t="n">
        <f t="shared" si="17"/>
        <v>5.0031688181990948E-2</v>
      </c>
      <c r="K16" s="4" t="n">
        <f t="shared" si="9"/>
        <v>7.9271252775753698E-2</v>
      </c>
      <c r="L16" s="8"/>
      <c r="M16" s="1" t="str">
        <f t="shared" si="10"/>
        <v>Navy</v>
      </c>
      <c r="N16" s="1" t="str">
        <f t="shared" si="10"/>
        <v>F-35 JPO</v>
      </c>
      <c r="O16" s="23" t="str">
        <f t="shared" ref="O16:AU16" si="20">IF(O4="","",O4/VLOOKUP(O$13,deflator,2,FALSE)/$C$12)</f>
      </c>
      <c r="P16" s="23" t="str">
        <f t="shared" si="20"/>
      </c>
      <c r="Q16" s="23" t="str">
        <f t="shared" si="20"/>
      </c>
      <c r="R16" s="23" t="str">
        <f t="shared" si="20"/>
      </c>
      <c r="S16" s="23" t="str">
        <f t="shared" si="20"/>
      </c>
      <c r="T16" s="23" t="str">
        <f t="shared" si="20"/>
      </c>
      <c r="U16" s="23" t="str">
        <f t="shared" si="20"/>
      </c>
      <c r="V16" s="23" t="n">
        <f t="shared" si="20"/>
        <v>0.14004618313668835</v>
      </c>
      <c r="W16" s="23" t="n">
        <f t="shared" si="20"/>
        <v>1.0866548159873637</v>
      </c>
      <c r="X16" s="23" t="n">
        <f t="shared" si="20"/>
        <v>1.1430878776255571</v>
      </c>
      <c r="Y16" s="23" t="n">
        <f t="shared" si="20"/>
        <v>0.28765077326335797</v>
      </c>
      <c r="Z16" s="23" t="n">
        <f t="shared" si="20"/>
        <v>0.42376674036093004</v>
      </c>
      <c r="AA16" s="23" t="n">
        <f t="shared" si="20"/>
        <v>1.0179104062854168E-2</v>
      </c>
      <c r="AB16" s="23" t="n">
        <f t="shared" si="20"/>
        <v>0.36561101485938652</v>
      </c>
      <c r="AC16" s="23" t="n">
        <f t="shared" si="20"/>
        <v>0.29181446386789994</v>
      </c>
      <c r="AD16" s="23" t="n">
        <f t="shared" si="20"/>
        <v>0.42996132219501182</v>
      </c>
      <c r="AE16" s="23" t="n">
        <f t="shared" si="20"/>
        <v>0.88670851214166457</v>
      </c>
      <c r="AF16" s="23" t="n">
        <f t="shared" si="20"/>
        <v>1.450444130537285</v>
      </c>
      <c r="AG16" s="23" t="n">
        <f t="shared" si="20"/>
        <v>3.6329706491091369</v>
      </c>
      <c r="AH16" s="23" t="n">
        <f t="shared" si="20"/>
        <v>4.8580820733255621</v>
      </c>
      <c r="AI16" s="23" t="n">
        <f t="shared" si="20"/>
        <v>2.4527386004489884</v>
      </c>
      <c r="AJ16" s="23" t="n">
        <f t="shared" si="20"/>
        <v>6.2550214052305302</v>
      </c>
      <c r="AK16" s="23" t="n">
        <f t="shared" si="20"/>
        <v>5.9083819760171448</v>
      </c>
      <c r="AL16" s="23" t="n">
        <f t="shared" si="20"/>
        <v>15.064309553394208</v>
      </c>
      <c r="AM16" s="23" t="n">
        <f t="shared" si="20"/>
        <v>4.6057162856546139</v>
      </c>
      <c r="AN16" s="23" t="n">
        <f t="shared" si="20"/>
        <v>13.473230659666033</v>
      </c>
      <c r="AO16" s="23" t="n">
        <f t="shared" si="20"/>
        <v>12.443992950768113</v>
      </c>
      <c r="AP16" s="23" t="n">
        <f t="shared" si="20"/>
        <v>28.217724357674193</v>
      </c>
      <c r="AQ16" s="23" t="n">
        <f t="shared" si="20"/>
        <v>18.263064449761167</v>
      </c>
      <c r="AR16" s="23" t="n">
        <f t="shared" si="20"/>
        <v>19.066753447333586</v>
      </c>
      <c r="AS16" s="29" t="n">
        <f t="shared" si="20"/>
        <v>39.743146019770698</v>
      </c>
      <c r="AT16" s="23" t="n">
        <f t="shared" si="20"/>
        <v>10.529202487448444</v>
      </c>
      <c r="AU16" s="23" t="n">
        <f t="shared" si="20"/>
        <v>20.7379316439016</v>
      </c>
      <c r="AV16" s="23" t="n">
        <f t="shared" ref="AV16" si="21">IF(AV4="","",AV4/VLOOKUP(AV$13,deflator,2,FALSE)/$C$12)</f>
        <v>34.496264448412589</v>
      </c>
    </row>
    <row r="17">
      <c r="A17" s="24" t="str">
        <f t="shared" si="8"/>
        <v>Navy</v>
      </c>
      <c r="B17" s="24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26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25" t="n">
        <f t="shared" si="15"/>
        <v>0.17051393697333506</v>
      </c>
      <c r="I17" s="8" t="n">
        <f t="shared" si="16"/>
        <v>1.0675860277217226</v>
      </c>
      <c r="J17" s="4" t="n">
        <f t="shared" si="17"/>
        <v>0.24897583256768296</v>
      </c>
      <c r="K17" s="4" t="n">
        <f t="shared" si="9"/>
        <v>0.25317685993736883</v>
      </c>
      <c r="L17" s="8"/>
      <c r="M17" s="1" t="str">
        <f t="shared" si="10"/>
        <v>Navy</v>
      </c>
      <c r="N17" s="1" t="str">
        <f t="shared" si="10"/>
        <v>Navy</v>
      </c>
      <c r="O17" s="23" t="n">
        <f t="shared" ref="O17:AU17" si="22">IF(O5="","",O5/VLOOKUP(O$13,deflator,2,FALSE)/$C$12)</f>
        <v>87.421849051377919</v>
      </c>
      <c r="P17" s="23" t="n">
        <f t="shared" si="22"/>
        <v>80.486100094341765</v>
      </c>
      <c r="Q17" s="23" t="n">
        <f t="shared" si="22"/>
        <v>76.097691448096711</v>
      </c>
      <c r="R17" s="23" t="n">
        <f t="shared" si="22"/>
        <v>68.38478461420479</v>
      </c>
      <c r="S17" s="23" t="n">
        <f t="shared" si="22"/>
        <v>71.847203684964597</v>
      </c>
      <c r="T17" s="23" t="n">
        <f t="shared" si="22"/>
        <v>67.727583713155255</v>
      </c>
      <c r="U17" s="23" t="n">
        <f t="shared" si="22"/>
        <v>61.041618961587446</v>
      </c>
      <c r="V17" s="23" t="n">
        <f t="shared" si="22"/>
        <v>61.26207465762414</v>
      </c>
      <c r="W17" s="23" t="n">
        <f t="shared" si="22"/>
        <v>62.224569444311406</v>
      </c>
      <c r="X17" s="23" t="n">
        <f t="shared" si="22"/>
        <v>60.661037951379797</v>
      </c>
      <c r="Y17" s="23" t="n">
        <f t="shared" si="22"/>
        <v>65.111567731976137</v>
      </c>
      <c r="Z17" s="23" t="n">
        <f t="shared" si="22"/>
        <v>66.160355445806175</v>
      </c>
      <c r="AA17" s="23" t="n">
        <f t="shared" si="22"/>
        <v>74.213128339895192</v>
      </c>
      <c r="AB17" s="23" t="n">
        <f t="shared" si="22"/>
        <v>86.279117593701187</v>
      </c>
      <c r="AC17" s="23" t="n">
        <f t="shared" si="22"/>
        <v>90.177180865449998</v>
      </c>
      <c r="AD17" s="23" t="n">
        <f t="shared" si="22"/>
        <v>94.251250558759708</v>
      </c>
      <c r="AE17" s="23" t="n">
        <f t="shared" si="22"/>
        <v>103.91589695972515</v>
      </c>
      <c r="AF17" s="23" t="n">
        <f t="shared" si="22"/>
        <v>115.29040240828456</v>
      </c>
      <c r="AG17" s="23" t="n">
        <f t="shared" si="22"/>
        <v>124.90642467075021</v>
      </c>
      <c r="AH17" s="23" t="n">
        <f t="shared" si="22"/>
        <v>121.49841651672294</v>
      </c>
      <c r="AI17" s="23" t="n">
        <f t="shared" si="22"/>
        <v>112.78946742117469</v>
      </c>
      <c r="AJ17" s="23" t="n">
        <f t="shared" si="22"/>
        <v>127.17596138356527</v>
      </c>
      <c r="AK17" s="23" t="n">
        <f t="shared" si="22"/>
        <v>113.23548234630965</v>
      </c>
      <c r="AL17" s="23" t="n">
        <f t="shared" si="22"/>
        <v>101.65868735051872</v>
      </c>
      <c r="AM17" s="23" t="n">
        <f t="shared" si="22"/>
        <v>97.459266396076885</v>
      </c>
      <c r="AN17" s="23" t="n">
        <f t="shared" si="22"/>
        <v>88.165948821913034</v>
      </c>
      <c r="AO17" s="23" t="n">
        <f t="shared" si="22"/>
        <v>98.493839139065912</v>
      </c>
      <c r="AP17" s="23" t="n">
        <f t="shared" si="22"/>
        <v>99.851509617232026</v>
      </c>
      <c r="AQ17" s="23" t="n">
        <f t="shared" si="22"/>
        <v>105.35330938136489</v>
      </c>
      <c r="AR17" s="23" t="n">
        <f t="shared" si="22"/>
        <v>117.37059004441817</v>
      </c>
      <c r="AS17" s="23" t="n">
        <f t="shared" si="22"/>
        <v>126.38729940660909</v>
      </c>
      <c r="AT17" s="23" t="n">
        <f t="shared" si="22"/>
        <v>109.08309252596135</v>
      </c>
      <c r="AU17" s="23" t="n">
        <f t="shared" si="22"/>
        <v>103.19947186252699</v>
      </c>
      <c r="AV17" s="23" t="n">
        <f t="shared" ref="AV17" si="23">IF(AV5="","",AV5/VLOOKUP(AV$13,deflator,2,FALSE)/$C$12)</f>
        <v>110.17431422869487</v>
      </c>
    </row>
    <row r="18">
      <c r="A18" s="24" t="str">
        <f t="shared" si="8"/>
        <v>Other DoD</v>
      </c>
      <c r="B18" s="24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26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25" t="n">
        <f t="shared" si="15"/>
        <v>0.30221909455148177</v>
      </c>
      <c r="I18" s="8" t="n">
        <f t="shared" si="16"/>
        <v>0.98222376692390723</v>
      </c>
      <c r="J18" s="4" t="n">
        <f t="shared" si="17"/>
        <v>0.11644879957381903</v>
      </c>
      <c r="K18" s="4" t="n">
        <f t="shared" si="9"/>
        <v>0.10894552325929352</v>
      </c>
      <c r="L18" s="8"/>
      <c r="M18" s="1" t="str">
        <f t="shared" si="10"/>
        <v>Other DoD</v>
      </c>
      <c r="N18" s="1" t="str">
        <f t="shared" si="10"/>
        <v>DLA</v>
      </c>
      <c r="O18" s="23" t="n">
        <f t="shared" ref="O18:AU18" si="24">IF(O6="","",O6/VLOOKUP(O$13,deflator,2,FALSE)/$C$12)</f>
        <v>18.262612677065036</v>
      </c>
      <c r="P18" s="23" t="n">
        <f t="shared" si="24"/>
        <v>22.421512193962922</v>
      </c>
      <c r="Q18" s="23" t="n">
        <f t="shared" si="24"/>
        <v>12.922419535438875</v>
      </c>
      <c r="R18" s="23" t="n">
        <f t="shared" si="24"/>
        <v>14.498272990051737</v>
      </c>
      <c r="S18" s="23" t="n">
        <f t="shared" si="24"/>
        <v>11.967161451974118</v>
      </c>
      <c r="T18" s="23" t="n">
        <f t="shared" si="24"/>
        <v>11.633895608065812</v>
      </c>
      <c r="U18" s="23" t="n">
        <f t="shared" si="24"/>
        <v>12.433396429173452</v>
      </c>
      <c r="V18" s="23" t="n">
        <f t="shared" si="24"/>
        <v>13.456429485576846</v>
      </c>
      <c r="W18" s="23" t="n">
        <f t="shared" si="24"/>
        <v>12.181676340348421</v>
      </c>
      <c r="X18" s="23" t="n">
        <f t="shared" si="24"/>
        <v>12.776554421202892</v>
      </c>
      <c r="Y18" s="23" t="n">
        <f t="shared" si="24"/>
        <v>15.479686199401414</v>
      </c>
      <c r="Z18" s="23" t="n">
        <f t="shared" si="24"/>
        <v>18.024997622095341</v>
      </c>
      <c r="AA18" s="23" t="n">
        <f t="shared" si="24"/>
        <v>22.659784298755486</v>
      </c>
      <c r="AB18" s="23" t="n">
        <f t="shared" si="24"/>
        <v>26.939926800620565</v>
      </c>
      <c r="AC18" s="23" t="n">
        <f t="shared" si="24"/>
        <v>29.183808852033373</v>
      </c>
      <c r="AD18" s="23" t="n">
        <f t="shared" si="24"/>
        <v>40.299338578065772</v>
      </c>
      <c r="AE18" s="23" t="n">
        <f t="shared" si="24"/>
        <v>45.577658693948187</v>
      </c>
      <c r="AF18" s="23" t="n">
        <f t="shared" si="24"/>
        <v>41.695111440457993</v>
      </c>
      <c r="AG18" s="23" t="n">
        <f t="shared" si="24"/>
        <v>47.613693394038791</v>
      </c>
      <c r="AH18" s="23" t="n">
        <f t="shared" si="24"/>
        <v>50.178573821770691</v>
      </c>
      <c r="AI18" s="23" t="n">
        <f t="shared" si="24"/>
        <v>46.104108105112907</v>
      </c>
      <c r="AJ18" s="23" t="n">
        <f t="shared" si="24"/>
        <v>46.3294763368906</v>
      </c>
      <c r="AK18" s="23" t="n">
        <f t="shared" si="24"/>
        <v>54.340213153431193</v>
      </c>
      <c r="AL18" s="23" t="n">
        <f t="shared" si="24"/>
        <v>42.148951585165797</v>
      </c>
      <c r="AM18" s="23" t="n">
        <f t="shared" si="24"/>
        <v>39.24321467041419</v>
      </c>
      <c r="AN18" s="23" t="n">
        <f t="shared" si="24"/>
        <v>37.065617369866629</v>
      </c>
      <c r="AO18" s="23" t="n">
        <f t="shared" si="24"/>
        <v>35.991100487845749</v>
      </c>
      <c r="AP18" s="23" t="n">
        <f t="shared" si="24"/>
        <v>41.619020236467627</v>
      </c>
      <c r="AQ18" s="23" t="n">
        <f t="shared" si="24"/>
        <v>51.92074954557534</v>
      </c>
      <c r="AR18" s="23" t="n">
        <f t="shared" si="24"/>
        <v>49.72020155465502</v>
      </c>
      <c r="AS18" s="23" t="n">
        <f t="shared" si="24"/>
        <v>46.518586658161787</v>
      </c>
      <c r="AT18" s="23" t="n">
        <f t="shared" si="24"/>
        <v>42.289287394991888</v>
      </c>
      <c r="AU18" s="23" t="n">
        <f t="shared" si="24"/>
        <v>48.267554690379399</v>
      </c>
      <c r="AV18" s="23" t="n">
        <f t="shared" ref="AV18" si="25">IF(AV6="","",AV6/VLOOKUP(AV$13,deflator,2,FALSE)/$C$12)</f>
        <v>47.409539388190161</v>
      </c>
    </row>
    <row r="19">
      <c r="A19" s="24" t="str">
        <f t="shared" si="8"/>
        <v>Other DoD</v>
      </c>
      <c r="B19" s="24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26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25" t="n">
        <f t="shared" si="15"/>
        <v>0.74910580733146936</v>
      </c>
      <c r="I19" s="8" t="n">
        <f t="shared" si="16"/>
        <v>0.68607448237174884</v>
      </c>
      <c r="J19" s="4" t="n">
        <f t="shared" si="17"/>
        <v>2.374225252275414E-2</v>
      </c>
      <c r="K19" s="4" t="n">
        <f t="shared" si="9"/>
        <v>1.5515190812004323E-2</v>
      </c>
      <c r="L19" s="8"/>
      <c r="M19" s="1" t="str">
        <f t="shared" si="10"/>
        <v>Other DoD</v>
      </c>
      <c r="N19" s="1" t="str">
        <f t="shared" si="10"/>
        <v>MDA</v>
      </c>
      <c r="O19" s="23" t="str">
        <f t="shared" ref="O19:AU19" si="26">IF(O7="","",O7/VLOOKUP(O$13,deflator,2,FALSE)/$C$12)</f>
      </c>
      <c r="P19" s="23" t="str">
        <f t="shared" si="26"/>
      </c>
      <c r="Q19" s="23" t="str">
        <f t="shared" si="26"/>
      </c>
      <c r="R19" s="23" t="str">
        <f t="shared" si="26"/>
      </c>
      <c r="S19" s="23" t="n">
        <f t="shared" si="26"/>
        <v>0.61541324978599332</v>
      </c>
      <c r="T19" s="23" t="n">
        <f t="shared" si="26"/>
        <v>0.44108682712732833</v>
      </c>
      <c r="U19" s="23" t="n">
        <f t="shared" si="26"/>
        <v>0.51677261550379017</v>
      </c>
      <c r="V19" s="23" t="n">
        <f t="shared" si="26"/>
        <v>0.65759581447365467</v>
      </c>
      <c r="W19" s="23" t="n">
        <f t="shared" si="26"/>
        <v>0.92194167748018108</v>
      </c>
      <c r="X19" s="23" t="n">
        <f t="shared" si="26"/>
        <v>1.52709751350217</v>
      </c>
      <c r="Y19" s="23" t="n">
        <f t="shared" si="26"/>
        <v>2.2198190650555447</v>
      </c>
      <c r="Z19" s="23" t="n">
        <f t="shared" si="26"/>
        <v>2.6391364746270813</v>
      </c>
      <c r="AA19" s="23" t="n">
        <f t="shared" si="26"/>
        <v>3.8606185326359035</v>
      </c>
      <c r="AB19" s="23" t="n">
        <f t="shared" si="26"/>
        <v>4.0709266105160893</v>
      </c>
      <c r="AC19" s="23" t="n">
        <f t="shared" si="26"/>
        <v>5.0320279803484649</v>
      </c>
      <c r="AD19" s="23" t="n">
        <f t="shared" si="26"/>
        <v>5.5461550696498216</v>
      </c>
      <c r="AE19" s="23" t="n">
        <f t="shared" si="26"/>
        <v>4.8831634917430522</v>
      </c>
      <c r="AF19" s="23" t="n">
        <f t="shared" si="26"/>
        <v>6.7075070275944118</v>
      </c>
      <c r="AG19" s="23" t="n">
        <f t="shared" si="26"/>
        <v>7.6785212499901894</v>
      </c>
      <c r="AH19" s="23" t="n">
        <f t="shared" si="26"/>
        <v>7.4866826749025286</v>
      </c>
      <c r="AI19" s="23" t="n">
        <f t="shared" si="26"/>
        <v>7.0081127753774046</v>
      </c>
      <c r="AJ19" s="23" t="n">
        <f t="shared" si="26"/>
        <v>6.9019726325094926</v>
      </c>
      <c r="AK19" s="23" t="n">
        <f t="shared" si="26"/>
        <v>8.6602091632611877</v>
      </c>
      <c r="AL19" s="23" t="n">
        <f t="shared" si="26"/>
        <v>9.5299686309068843</v>
      </c>
      <c r="AM19" s="23" t="n">
        <f t="shared" si="26"/>
        <v>7.3408788456694483</v>
      </c>
      <c r="AN19" s="23" t="n">
        <f t="shared" si="26"/>
        <v>5.626341897619656</v>
      </c>
      <c r="AO19" s="23" t="n">
        <f t="shared" si="26"/>
        <v>7.8383057586396019</v>
      </c>
      <c r="AP19" s="23" t="n">
        <f t="shared" si="26"/>
        <v>6.3254667170295127</v>
      </c>
      <c r="AQ19" s="23" t="n">
        <f t="shared" si="26"/>
        <v>9.4702164961369721</v>
      </c>
      <c r="AR19" s="23" t="n">
        <f t="shared" si="26"/>
        <v>9.8700489880700761</v>
      </c>
      <c r="AS19" s="23" t="n">
        <f t="shared" si="26"/>
        <v>13.624421115188092</v>
      </c>
      <c r="AT19" s="23" t="n">
        <f t="shared" si="26"/>
        <v>9.4282865853669993</v>
      </c>
      <c r="AU19" s="23" t="n">
        <f t="shared" si="26"/>
        <v>9.8410672871589</v>
      </c>
      <c r="AV19" s="23" t="n">
        <f t="shared" ref="AV19" si="27">IF(AV7="","",AV7/VLOOKUP(AV$13,deflator,2,FALSE)/$C$12)</f>
        <v>6.7517051450230925</v>
      </c>
    </row>
    <row r="20">
      <c r="A20" s="24" t="str">
        <f t="shared" si="8"/>
        <v>Other DoD</v>
      </c>
      <c r="B20" s="24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26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25" t="n">
        <f t="shared" si="15"/>
        <v>0.21108699200920533</v>
      </c>
      <c r="I20" s="8" t="n">
        <f t="shared" si="16"/>
        <v>1.0019308378735969</v>
      </c>
      <c r="J20" s="4" t="n">
        <f t="shared" si="17"/>
        <v>9.8500027666571136E-2</v>
      </c>
      <c r="K20" s="4" t="n">
        <f t="shared" si="9"/>
        <v>9.4002202815558697E-2</v>
      </c>
      <c r="L20" s="8"/>
      <c r="M20" s="1" t="str">
        <f t="shared" si="10"/>
        <v>Other DoD</v>
      </c>
      <c r="N20" s="1" t="str">
        <f t="shared" si="10"/>
        <v>Other DoD</v>
      </c>
      <c r="O20" s="23" t="n">
        <f t="shared" ref="O20:AU20" si="32">IF(O8="","",O8/VLOOKUP(O$13,deflator,2,FALSE)/$C$12)</f>
        <v>6.620572987343599</v>
      </c>
      <c r="P20" s="23" t="n">
        <f t="shared" si="32"/>
        <v>7.6990516183289843</v>
      </c>
      <c r="Q20" s="23" t="n">
        <f t="shared" si="32"/>
        <v>11.503199717284716</v>
      </c>
      <c r="R20" s="23" t="n">
        <f t="shared" si="32"/>
        <v>10.89336629552915</v>
      </c>
      <c r="S20" s="23" t="n">
        <f t="shared" si="32"/>
        <v>10.418516964892504</v>
      </c>
      <c r="T20" s="23" t="n">
        <f t="shared" si="32"/>
        <v>7.8940542232034154</v>
      </c>
      <c r="U20" s="23" t="n">
        <f t="shared" si="32"/>
        <v>8.1010255959126596</v>
      </c>
      <c r="V20" s="23" t="n">
        <f t="shared" si="32"/>
        <v>8.7750618727922394</v>
      </c>
      <c r="W20" s="23" t="n">
        <f t="shared" si="32"/>
        <v>10.795154336508178</v>
      </c>
      <c r="X20" s="23" t="n">
        <f t="shared" si="32"/>
        <v>11.583786899601222</v>
      </c>
      <c r="Y20" s="23" t="n">
        <f t="shared" si="32"/>
        <v>9.6233336997072314</v>
      </c>
      <c r="Z20" s="23" t="n">
        <f t="shared" si="32"/>
        <v>11.824227619485974</v>
      </c>
      <c r="AA20" s="23" t="n">
        <f t="shared" si="32"/>
        <v>17.61988674475899</v>
      </c>
      <c r="AB20" s="23" t="n">
        <f t="shared" si="32"/>
        <v>22.186089148381949</v>
      </c>
      <c r="AC20" s="23" t="n">
        <f t="shared" si="32"/>
        <v>22.051767038892752</v>
      </c>
      <c r="AD20" s="23" t="n">
        <f t="shared" si="32"/>
        <v>24.710479837293128</v>
      </c>
      <c r="AE20" s="23" t="n">
        <f t="shared" si="32"/>
        <v>26.980039346637913</v>
      </c>
      <c r="AF20" s="23" t="n">
        <f t="shared" si="32"/>
        <v>25.254654800974969</v>
      </c>
      <c r="AG20" s="23" t="n">
        <f t="shared" si="32"/>
        <v>31.078296683609658</v>
      </c>
      <c r="AH20" s="23" t="n">
        <f t="shared" si="32"/>
        <v>35.770791052421458</v>
      </c>
      <c r="AI20" s="23" t="n">
        <f t="shared" si="32"/>
        <v>36.532122574844053</v>
      </c>
      <c r="AJ20" s="23" t="n">
        <f t="shared" si="32"/>
        <v>41.062976508534739</v>
      </c>
      <c r="AK20" s="23" t="n">
        <f t="shared" si="32"/>
        <v>40.941439342308861</v>
      </c>
      <c r="AL20" s="23" t="n">
        <f t="shared" si="32"/>
        <v>36.06860266701338</v>
      </c>
      <c r="AM20" s="23" t="n">
        <f t="shared" si="32"/>
        <v>36.029630328494711</v>
      </c>
      <c r="AN20" s="23" t="n">
        <f t="shared" si="32"/>
        <v>33.711749749312702</v>
      </c>
      <c r="AO20" s="23" t="n">
        <f t="shared" si="32"/>
        <v>34.646331016678921</v>
      </c>
      <c r="AP20" s="23" t="n">
        <f t="shared" si="32"/>
        <v>36.468276622297061</v>
      </c>
      <c r="AQ20" s="23" t="n">
        <f t="shared" si="32"/>
        <v>38.689298843384677</v>
      </c>
      <c r="AR20" s="23" t="n">
        <f t="shared" si="32"/>
        <v>42.453116268884834</v>
      </c>
      <c r="AS20" s="23" t="n">
        <f t="shared" si="32"/>
        <v>43.457098197208929</v>
      </c>
      <c r="AT20" s="23" t="n">
        <f t="shared" si="32"/>
        <v>40.91970944260202</v>
      </c>
      <c r="AU20" s="23" t="n">
        <f t="shared" si="32"/>
        <v>40.827861599262199</v>
      </c>
      <c r="AV20" s="23" t="n">
        <f t="shared" ref="AV20" si="33">IF(AV8="","",AV8/VLOOKUP(AV$13,deflator,2,FALSE)/$C$12)</f>
        <v>40.906693580736032</v>
      </c>
    </row>
    <row r="21">
      <c r="A21" s="24" t="n">
        <f t="shared" si="8"/>
        <v>0</v>
      </c>
      <c r="B21" s="24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25" t="n">
        <f t="shared" si="14"/>
        <v>-1.6920320250002341E-4</v>
      </c>
      <c r="H21" s="25" t="n">
        <f t="shared" si="15"/>
        <v>0.26017251779918982</v>
      </c>
      <c r="I21" s="8" t="n">
        <f t="shared" si="16"/>
        <v>1.049871304018053</v>
      </c>
      <c r="J21" s="4" t="b">
        <f t="shared" si="17"/>
        <v>1</v>
      </c>
      <c r="K21" s="4" t="b">
        <f t="shared" si="9"/>
        <v>1</v>
      </c>
      <c r="N21" s="1" t="s">
        <v>39</v>
      </c>
      <c r="O21" s="23" t="n">
        <f t="shared" ref="O21:AU21" si="34">O9/VLOOKUP(O$13,deflator,2,FALSE)/$C$12</f>
        <v>239.19968123054471</v>
      </c>
      <c r="P21" s="23" t="n">
        <f t="shared" si="34"/>
        <v>261.29072911994291</v>
      </c>
      <c r="Q21" s="23" t="n">
        <f t="shared" si="34"/>
        <v>231.05264270919878</v>
      </c>
      <c r="R21" s="23" t="n">
        <f t="shared" si="34"/>
        <v>222.03007008275242</v>
      </c>
      <c r="S21" s="23" t="n">
        <f t="shared" si="34"/>
        <v>209.75545071641369</v>
      </c>
      <c r="T21" s="23" t="n">
        <f t="shared" si="34"/>
        <v>204.40529624658194</v>
      </c>
      <c r="U21" s="23" t="n">
        <f t="shared" si="34"/>
        <v>203.82966328577427</v>
      </c>
      <c r="V21" s="23" t="n">
        <f t="shared" si="34"/>
        <v>196.10140143807629</v>
      </c>
      <c r="W21" s="23" t="n">
        <f t="shared" si="34"/>
        <v>195.32573317812</v>
      </c>
      <c r="X21" s="23" t="n">
        <f t="shared" si="34"/>
        <v>201.52929472562869</v>
      </c>
      <c r="Y21" s="23" t="n">
        <f t="shared" si="34"/>
        <v>213.56475258137903</v>
      </c>
      <c r="Z21" s="23" t="n">
        <f t="shared" si="34"/>
        <v>227.14667320344913</v>
      </c>
      <c r="AA21" s="23" t="n">
        <f t="shared" si="34"/>
        <v>263.70993866858805</v>
      </c>
      <c r="AB21" s="23" t="n">
        <f t="shared" si="34"/>
        <v>322.34222769710016</v>
      </c>
      <c r="AC21" s="23" t="n">
        <f t="shared" si="34"/>
        <v>341.78561008319866</v>
      </c>
      <c r="AD21" s="23" t="n">
        <f t="shared" si="34"/>
        <v>383.52783267665529</v>
      </c>
      <c r="AE21" s="23" t="n">
        <f t="shared" si="34"/>
        <v>412.68071385702615</v>
      </c>
      <c r="AF21" s="23" t="n">
        <f t="shared" si="34"/>
        <v>446.55809884038598</v>
      </c>
      <c r="AG21" s="23" t="n">
        <f t="shared" si="34"/>
        <v>503.8640802476624</v>
      </c>
      <c r="AH21" s="23" t="n">
        <f t="shared" si="34"/>
        <v>485.15323036971245</v>
      </c>
      <c r="AI21" s="23" t="n">
        <f t="shared" si="34"/>
        <v>474.48941136206918</v>
      </c>
      <c r="AJ21" s="23" t="n">
        <f t="shared" si="34"/>
        <v>472.63973055192849</v>
      </c>
      <c r="AK21" s="23" t="n">
        <f t="shared" si="34"/>
        <v>450.56910896176777</v>
      </c>
      <c r="AL21" s="23" t="n">
        <f t="shared" si="34"/>
        <v>381.17651050617872</v>
      </c>
      <c r="AM21" s="23" t="n">
        <f t="shared" si="34"/>
        <v>343.88054244717483</v>
      </c>
      <c r="AN21" s="42" t="n">
        <f t="shared" si="34"/>
        <v>328.91999672079055</v>
      </c>
      <c r="AO21" s="23" t="n">
        <f t="shared" si="34"/>
        <v>355.12209295864045</v>
      </c>
      <c r="AP21" s="23" t="n">
        <f t="shared" si="34"/>
        <v>376.15972008008964</v>
      </c>
      <c r="AQ21" s="23" t="n">
        <f t="shared" si="34"/>
        <v>409.7522274091699</v>
      </c>
      <c r="AR21" s="23" t="n">
        <f t="shared" si="34"/>
        <v>430.04313863335335</v>
      </c>
      <c r="AS21" s="23" t="n">
        <f t="shared" si="34"/>
        <v>467.23372767048448</v>
      </c>
      <c r="AT21" s="23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8"/>
      <c r="C23" s="8"/>
      <c r="D23" s="24"/>
      <c r="E23" s="33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34"/>
      <c r="AO23" s="34"/>
      <c r="AP23" s="11"/>
      <c r="AQ23" s="11"/>
      <c r="AR23" s="11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8" t="n">
        <f t="shared" ref="O25:AR25" si="42">IF(O14="","",O14/O$21)</f>
        <v>0.34094118720819</v>
      </c>
      <c r="P25" s="8" t="n">
        <f t="shared" si="42"/>
        <v>0.32040940325337214</v>
      </c>
      <c r="Q25" s="8" t="n">
        <f t="shared" si="42"/>
        <v>0.31280907257319018</v>
      </c>
      <c r="R25" s="8" t="n">
        <f t="shared" si="42"/>
        <v>0.32505025993131559</v>
      </c>
      <c r="S25" s="8" t="n">
        <f t="shared" si="42"/>
        <v>0.37174823737056212</v>
      </c>
      <c r="T25" s="8" t="n">
        <f t="shared" si="42"/>
        <v>0.3180041910329498</v>
      </c>
      <c r="U25" s="8" t="n">
        <f t="shared" si="42"/>
        <v>0.32994084229155113</v>
      </c>
      <c r="V25" s="8" t="n">
        <f t="shared" si="42"/>
        <v>0.30127959785101105</v>
      </c>
      <c r="W25" s="8" t="n">
        <f t="shared" si="42"/>
        <v>0.28772226887452856</v>
      </c>
      <c r="X25" s="8" t="n">
        <f t="shared" si="42"/>
        <v>0.28846462283015789</v>
      </c>
      <c r="Y25" s="25" t="n">
        <f t="shared" si="42"/>
        <v>0.2871791276120027</v>
      </c>
      <c r="Z25" s="25" t="n">
        <f t="shared" si="42"/>
        <v>0.28218640090888786</v>
      </c>
      <c r="AA25" s="25" t="n">
        <f t="shared" si="42"/>
        <v>0.27921641374428408</v>
      </c>
      <c r="AB25" s="25" t="n">
        <f t="shared" si="42"/>
        <v>0.26264040160918045</v>
      </c>
      <c r="AC25" s="25" t="n">
        <f t="shared" si="42"/>
        <v>0.23961130740030689</v>
      </c>
      <c r="AD25" s="25" t="n">
        <f t="shared" si="42"/>
        <v>0.20921148740470499</v>
      </c>
      <c r="AE25" s="25" t="n">
        <f t="shared" si="42"/>
        <v>0.21391223134735038</v>
      </c>
      <c r="AF25" s="25" t="n">
        <f t="shared" si="42"/>
        <v>0.2129397997960599</v>
      </c>
      <c r="AG25" s="25" t="n">
        <f t="shared" si="42"/>
        <v>0.16839357687937284</v>
      </c>
      <c r="AH25" s="25" t="n">
        <f t="shared" si="42"/>
        <v>0.18443531046094572</v>
      </c>
      <c r="AI25" s="25" t="n">
        <f t="shared" si="42"/>
        <v>0.17895583671586382</v>
      </c>
      <c r="AJ25" s="25" t="n">
        <f t="shared" si="42"/>
        <v>0.17764824342669494</v>
      </c>
      <c r="AK25" s="25" t="n">
        <f t="shared" si="42"/>
        <v>0.19982017881559513</v>
      </c>
      <c r="AL25" s="25" t="n">
        <f t="shared" si="42"/>
        <v>0.17898278956448552</v>
      </c>
      <c r="AM25" s="25" t="n">
        <f t="shared" si="42"/>
        <v>0.19689494062516452</v>
      </c>
      <c r="AN25" s="5" t="n">
        <f t="shared" si="42"/>
        <v>0.19274009619394838</v>
      </c>
      <c r="AO25" s="25" t="n">
        <f t="shared" si="42"/>
        <v>0.21800998976062905</v>
      </c>
      <c r="AP25" s="25" t="n">
        <f t="shared" si="42"/>
        <v>0.19072818108152537</v>
      </c>
      <c r="AQ25" s="25" t="n">
        <f t="shared" si="42"/>
        <v>0.19890347048651505</v>
      </c>
      <c r="AR25" s="25" t="n">
        <f t="shared" si="42"/>
        <v>0.19764330694760976</v>
      </c>
      <c r="AS25" s="25" t="n">
        <f t="shared" ref="AS25:AU25" si="43">IF(AS14="","",AS14/AS$21)</f>
        <v>0.18449279472552294</v>
      </c>
      <c r="AT25" s="25" t="n">
        <f t="shared" si="43"/>
        <v>0.20441714610894585</v>
      </c>
      <c r="AU25" s="25" t="n">
        <f t="shared" si="43"/>
        <v>0.19049560766548163</v>
      </c>
      <c r="AV25" s="25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8" t="n">
        <f t="shared" ref="O26:AR26" si="45">IF(O15="","",O15/O$21)</f>
        <v>0.18955553361500765</v>
      </c>
      <c r="P26" s="8" t="n">
        <f t="shared" si="45"/>
        <v>0.25628180091154562</v>
      </c>
      <c r="Q26" s="8" t="n">
        <f t="shared" si="45"/>
        <v>0.25212422781178645</v>
      </c>
      <c r="R26" s="8" t="n">
        <f t="shared" si="45"/>
        <v>0.25259062508559027</v>
      </c>
      <c r="S26" s="8" t="n">
        <f t="shared" si="45"/>
        <v>0.17606663453066587</v>
      </c>
      <c r="T26" s="8" t="n">
        <f t="shared" si="45"/>
        <v>0.25296279474534417</v>
      </c>
      <c r="U26" s="8" t="n">
        <f t="shared" si="45"/>
        <v>0.26730711328652784</v>
      </c>
      <c r="V26" s="8" t="n">
        <f t="shared" si="45"/>
        <v>0.26888559528137707</v>
      </c>
      <c r="W26" s="8" t="n">
        <f t="shared" si="45"/>
        <v>0.26579279954143037</v>
      </c>
      <c r="X26" s="8" t="n">
        <f t="shared" si="45"/>
        <v>0.2764047685766895</v>
      </c>
      <c r="Y26" s="25" t="n">
        <f t="shared" si="45"/>
        <v>0.27865719908206704</v>
      </c>
      <c r="Z26" s="25" t="n">
        <f t="shared" si="45"/>
        <v>0.28165275858591599</v>
      </c>
      <c r="AA26" s="25" t="n">
        <f t="shared" si="45"/>
        <v>0.27194347951685155</v>
      </c>
      <c r="AB26" s="25" t="n">
        <f t="shared" si="45"/>
        <v>0.3035297766912371</v>
      </c>
      <c r="AC26" s="25" t="n">
        <f t="shared" si="45"/>
        <v>0.33106517846791506</v>
      </c>
      <c r="AD26" s="25" t="n">
        <f t="shared" si="45"/>
        <v>0.35995358671060268</v>
      </c>
      <c r="AE26" s="25" t="n">
        <f t="shared" si="45"/>
        <v>0.34447889068765092</v>
      </c>
      <c r="AF26" s="25" t="n">
        <f t="shared" si="45"/>
        <v>0.36069211886744318</v>
      </c>
      <c r="AG26" s="25" t="n">
        <f t="shared" si="45"/>
        <v>0.40508285243492914</v>
      </c>
      <c r="AH26" s="25" t="n">
        <f t="shared" si="45"/>
        <v>0.36252731416870049</v>
      </c>
      <c r="AI26" s="25" t="n">
        <f t="shared" si="45"/>
        <v>0.38923990259724167</v>
      </c>
      <c r="AJ26" s="25" t="n">
        <f t="shared" si="45"/>
        <v>0.34053570610966216</v>
      </c>
      <c r="AK26" s="25" t="n">
        <f t="shared" si="45"/>
        <v>0.30505993492460892</v>
      </c>
      <c r="AL26" s="25" t="n">
        <f t="shared" si="45"/>
        <v>0.28459769309570032</v>
      </c>
      <c r="AM26" s="25" t="n">
        <f t="shared" si="45"/>
        <v>0.26606186055913267</v>
      </c>
      <c r="AN26" s="5" t="n">
        <f t="shared" si="45"/>
        <v>0.26596448159579023</v>
      </c>
      <c r="AO26" s="25" t="n">
        <f t="shared" si="45"/>
        <v>0.24861410063337952</v>
      </c>
      <c r="AP26" s="25" t="n">
        <f t="shared" si="45"/>
        <v>0.24440007373145672</v>
      </c>
      <c r="AQ26" s="25" t="n">
        <f t="shared" si="45"/>
        <v>0.25516505250690757</v>
      </c>
      <c r="AR26" s="25" t="n">
        <f t="shared" si="45"/>
        <v>0.24780602387711512</v>
      </c>
      <c r="AS26" s="25" t="n">
        <f t="shared" ref="AS26:AU26" si="46">IF(AS15="","",AS15/AS$21)</f>
        <v>0.23821465248349896</v>
      </c>
      <c r="AT26" s="25" t="n">
        <f t="shared" si="46"/>
        <v>0.28360277294781788</v>
      </c>
      <c r="AU26" s="25" t="n">
        <f t="shared" si="46"/>
        <v>0.27180579182170023</v>
      </c>
      <c r="AV26" s="25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8" t="str">
        <f t="shared" ref="O27:AR27" si="48">IF(O16="","",O16/O$21)</f>
      </c>
      <c r="P27" s="8" t="str">
        <f t="shared" si="48"/>
      </c>
      <c r="Q27" s="8" t="str">
        <f t="shared" si="48"/>
      </c>
      <c r="R27" s="8" t="str">
        <f t="shared" si="48"/>
      </c>
      <c r="S27" s="8" t="str">
        <f t="shared" si="48"/>
      </c>
      <c r="T27" s="8" t="str">
        <f t="shared" si="48"/>
      </c>
      <c r="U27" s="8" t="str">
        <f t="shared" si="48"/>
      </c>
      <c r="V27" s="8" t="n">
        <f t="shared" si="48"/>
        <v>7.141518730089814E-4</v>
      </c>
      <c r="W27" s="8" t="n">
        <f t="shared" si="48"/>
        <v>5.5632957230291281E-3</v>
      </c>
      <c r="X27" s="8" t="n">
        <f t="shared" si="48"/>
        <v>5.6720680692194641E-3</v>
      </c>
      <c r="Y27" s="25" t="n">
        <f t="shared" si="48"/>
        <v>1.3469019104814517E-3</v>
      </c>
      <c r="Z27" s="25" t="n">
        <f t="shared" si="48"/>
        <v>1.8656083947193611E-3</v>
      </c>
      <c r="AA27" s="25" t="n">
        <f t="shared" si="48"/>
        <v>3.8599622426997504E-5</v>
      </c>
      <c r="AB27" s="25" t="n">
        <f t="shared" si="48"/>
        <v>1.1342324506206035E-3</v>
      </c>
      <c r="AC27" s="25" t="n">
        <f t="shared" si="48"/>
        <v>8.5379388499376972E-4</v>
      </c>
      <c r="AD27" s="25" t="n">
        <f t="shared" si="48"/>
        <v>1.1210694128618917E-3</v>
      </c>
      <c r="AE27" s="25" t="n">
        <f t="shared" si="48"/>
        <v>2.1486550797449335E-3</v>
      </c>
      <c r="AF27" s="25" t="n">
        <f t="shared" si="48"/>
        <v>3.2480524579081025E-3</v>
      </c>
      <c r="AG27" s="25" t="n">
        <f t="shared" si="48"/>
        <v>7.2102195642194554E-3</v>
      </c>
      <c r="AH27" s="25" t="n">
        <f t="shared" si="48"/>
        <v>1.0013500414340118E-2</v>
      </c>
      <c r="AI27" s="25" t="n">
        <f t="shared" si="48"/>
        <v>5.169216723737117E-3</v>
      </c>
      <c r="AJ27" s="25" t="n">
        <f t="shared" si="48"/>
        <v>1.3234226834731357E-2</v>
      </c>
      <c r="AK27" s="25" t="n">
        <f t="shared" si="48"/>
        <v>1.3113153694960676E-2</v>
      </c>
      <c r="AL27" s="25" t="n">
        <f t="shared" si="48"/>
        <v>3.9520561047661988E-2</v>
      </c>
      <c r="AM27" s="25" t="n">
        <f t="shared" si="48"/>
        <v>1.3393361115690693E-2</v>
      </c>
      <c r="AN27" s="5" t="n">
        <f t="shared" si="48"/>
        <v>4.0962029654594147E-2</v>
      </c>
      <c r="AO27" s="25" t="n">
        <f t="shared" si="48"/>
        <v>3.5041449680286184E-2</v>
      </c>
      <c r="AP27" s="25" t="n">
        <f t="shared" si="48"/>
        <v>7.5015273702527863E-2</v>
      </c>
      <c r="AQ27" s="25" t="n">
        <f t="shared" si="48"/>
        <v>4.4570994928415743E-2</v>
      </c>
      <c r="AR27" s="25" t="n">
        <f t="shared" si="48"/>
        <v>4.4336839108574964E-2</v>
      </c>
      <c r="AS27" s="25" t="n">
        <f t="shared" ref="AS27:AU27" si="49">IF(AS16="","",AS16/AS$21)</f>
        <v>8.5060524671282847E-2</v>
      </c>
      <c r="AT27" s="25" t="n">
        <f t="shared" si="49"/>
        <v>2.5398127909156923E-2</v>
      </c>
      <c r="AU27" s="25" t="n">
        <f t="shared" si="49"/>
        <v>5.0031688181990948E-2</v>
      </c>
      <c r="AV27" s="25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8" t="n">
        <f t="shared" ref="O28:AR28" si="51">IF(O17="","",O17/O$21)</f>
        <v>0.36547644462418516</v>
      </c>
      <c r="P28" s="8" t="n">
        <f t="shared" si="51"/>
        <v>0.30803274331786729</v>
      </c>
      <c r="Q28" s="8" t="n">
        <f t="shared" si="51"/>
        <v>0.32935217946791773</v>
      </c>
      <c r="R28" s="8" t="n">
        <f t="shared" si="51"/>
        <v>0.3079978517716867</v>
      </c>
      <c r="S28" s="8" t="n">
        <f t="shared" si="51"/>
        <v>0.34252842269210426</v>
      </c>
      <c r="T28" s="8" t="n">
        <f t="shared" si="51"/>
        <v>0.33133967150955262</v>
      </c>
      <c r="U28" s="8" t="n">
        <f t="shared" si="51"/>
        <v>0.29947367805835784</v>
      </c>
      <c r="V28" s="8" t="n">
        <f t="shared" si="51"/>
        <v>0.31239998392856516</v>
      </c>
      <c r="W28" s="8" t="n">
        <f t="shared" si="51"/>
        <v>0.31856821132506918</v>
      </c>
      <c r="X28" s="8" t="n">
        <f t="shared" si="51"/>
        <v>0.30100357386734539</v>
      </c>
      <c r="Y28" s="25" t="n">
        <f t="shared" si="51"/>
        <v>0.30487974698523962</v>
      </c>
      <c r="Z28" s="25" t="n">
        <f t="shared" si="51"/>
        <v>0.29126711174214792</v>
      </c>
      <c r="AA28" s="25" t="n">
        <f t="shared" si="51"/>
        <v>0.28141953509443185</v>
      </c>
      <c r="AB28" s="25" t="n">
        <f t="shared" si="51"/>
        <v>0.26766309276355904</v>
      </c>
      <c r="AC28" s="25" t="n">
        <f t="shared" si="51"/>
        <v>0.26384136196810259</v>
      </c>
      <c r="AD28" s="25" t="n">
        <f t="shared" si="51"/>
        <v>0.24574813749754915</v>
      </c>
      <c r="AE28" s="25" t="n">
        <f t="shared" si="51"/>
        <v>0.25180701077232059</v>
      </c>
      <c r="AF28" s="25" t="n">
        <f t="shared" si="51"/>
        <v>0.2581755939656421</v>
      </c>
      <c r="AG28" s="25" t="n">
        <f t="shared" si="51"/>
        <v>0.24789706106725334</v>
      </c>
      <c r="AH28" s="25" t="n">
        <f t="shared" si="51"/>
        <v>0.25043307745088023</v>
      </c>
      <c r="AI28" s="25" t="n">
        <f t="shared" si="51"/>
        <v>0.23770702721774398</v>
      </c>
      <c r="AJ28" s="25" t="n">
        <f t="shared" si="51"/>
        <v>0.26907590107808882</v>
      </c>
      <c r="AK28" s="25" t="n">
        <f t="shared" si="51"/>
        <v>0.2513165685220512</v>
      </c>
      <c r="AL28" s="25" t="n">
        <f t="shared" si="51"/>
        <v>0.26669714567543079</v>
      </c>
      <c r="AM28" s="25" t="n">
        <f t="shared" si="51"/>
        <v>0.2834102380510467</v>
      </c>
      <c r="AN28" s="41" t="n">
        <f t="shared" si="51"/>
        <v>0.2680467885835297</v>
      </c>
      <c r="AO28" s="25" t="n">
        <f t="shared" si="51"/>
        <v>0.27735204621734721</v>
      </c>
      <c r="AP28" s="25" t="n">
        <f t="shared" si="51"/>
        <v>0.2654497658493904</v>
      </c>
      <c r="AQ28" s="25" t="n">
        <f t="shared" si="51"/>
        <v>0.25711467158459472</v>
      </c>
      <c r="AR28" s="25" t="n">
        <f t="shared" si="51"/>
        <v>0.27292747982775306</v>
      </c>
      <c r="AS28" s="25" t="n">
        <f t="shared" ref="AS28:AU28" si="52">IF(AS17="","",AS17/AS$21)</f>
        <v>0.27050123294126455</v>
      </c>
      <c r="AT28" s="25" t="n">
        <f t="shared" si="52"/>
        <v>0.263125943299448</v>
      </c>
      <c r="AU28" s="25" t="n">
        <f t="shared" si="52"/>
        <v>0.24897583256768296</v>
      </c>
      <c r="AV28" s="25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8" t="n">
        <f t="shared" ref="O29:AR29" si="54">IF(O18="","",O18/O$21)</f>
        <v>7.6348816951236742E-2</v>
      </c>
      <c r="P29" s="8" t="n">
        <f t="shared" si="54"/>
        <v>8.58105921686588E-2</v>
      </c>
      <c r="Q29" s="8" t="n">
        <f t="shared" si="54"/>
        <v>5.5928464543480425E-2</v>
      </c>
      <c r="R29" s="8" t="n">
        <f t="shared" si="54"/>
        <v>6.5298691229742495E-2</v>
      </c>
      <c r="S29" s="8" t="n">
        <f t="shared" si="54"/>
        <v>5.705292239653665E-2</v>
      </c>
      <c r="T29" s="8" t="n">
        <f t="shared" si="54"/>
        <v>5.691582273891474E-2</v>
      </c>
      <c r="U29" s="8" t="n">
        <f t="shared" si="54"/>
        <v>6.0998954856445603E-2</v>
      </c>
      <c r="V29" s="8" t="n">
        <f t="shared" si="54"/>
        <v>6.8619751755451042E-2</v>
      </c>
      <c r="W29" s="8" t="n">
        <f t="shared" si="54"/>
        <v>6.2365957327495586E-2</v>
      </c>
      <c r="X29" s="8" t="n">
        <f t="shared" si="54"/>
        <v>6.3398000963569512E-2</v>
      </c>
      <c r="Y29" s="25" t="n">
        <f t="shared" si="54"/>
        <v>7.2482401764789664E-2</v>
      </c>
      <c r="Z29" s="25" t="n">
        <f t="shared" si="54"/>
        <v>7.935400227478058E-2</v>
      </c>
      <c r="AA29" s="25" t="n">
        <f t="shared" si="54"/>
        <v>8.5926925671287249E-2</v>
      </c>
      <c r="AB29" s="25" t="n">
        <f t="shared" si="54"/>
        <v>8.3575543276122002E-2</v>
      </c>
      <c r="AC29" s="25" t="n">
        <f t="shared" si="54"/>
        <v>8.5386300625498388E-2</v>
      </c>
      <c r="AD29" s="25" t="n">
        <f t="shared" si="54"/>
        <v>0.10507539517227514</v>
      </c>
      <c r="AE29" s="25" t="n">
        <f t="shared" si="54"/>
        <v>0.11044290940559591</v>
      </c>
      <c r="AF29" s="25" t="n">
        <f t="shared" si="54"/>
        <v>9.3369959135734204E-2</v>
      </c>
      <c r="AG29" s="25" t="n">
        <f t="shared" si="54"/>
        <v>9.4497098048020034E-2</v>
      </c>
      <c r="AH29" s="25" t="n">
        <f t="shared" si="54"/>
        <v>0.1034282999281113</v>
      </c>
      <c r="AI29" s="25" t="n">
        <f t="shared" si="54"/>
        <v>9.7165725938470296E-2</v>
      </c>
      <c r="AJ29" s="25" t="n">
        <f t="shared" si="54"/>
        <v>9.8022813873029704E-2</v>
      </c>
      <c r="AK29" s="25" t="n">
        <f t="shared" si="54"/>
        <v>0.12060350359714105</v>
      </c>
      <c r="AL29" s="25" t="n">
        <f t="shared" si="54"/>
        <v>0.11057594165284373</v>
      </c>
      <c r="AM29" s="25" t="n">
        <f t="shared" si="54"/>
        <v>0.11411874132553612</v>
      </c>
      <c r="AN29" s="5" t="n">
        <f t="shared" si="54"/>
        <v>0.11268885364038971</v>
      </c>
      <c r="AO29" s="25" t="n">
        <f t="shared" si="54"/>
        <v>0.10134852548314272</v>
      </c>
      <c r="AP29" s="25" t="n">
        <f t="shared" si="54"/>
        <v>0.11064188432404819</v>
      </c>
      <c r="AQ29" s="25" t="n">
        <f t="shared" si="54"/>
        <v>0.12671254985937727</v>
      </c>
      <c r="AR29" s="25" t="n">
        <f t="shared" si="54"/>
        <v>0.11561677675561177</v>
      </c>
      <c r="AS29" s="25" t="n">
        <f t="shared" ref="AS29:AU29" si="55">IF(AS18="","",AS18/AS$21)</f>
        <v>9.9561705209279996E-2</v>
      </c>
      <c r="AT29" s="25" t="n">
        <f t="shared" si="55"/>
        <v>0.10200855494283328</v>
      </c>
      <c r="AU29" s="25" t="n">
        <f t="shared" si="55"/>
        <v>0.11644879957381903</v>
      </c>
      <c r="AV29" s="25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8" t="str">
        <f t="shared" ref="O30:AR30" si="57">IF(O19="","",O19/O$21)</f>
      </c>
      <c r="P30" s="8" t="str">
        <f t="shared" si="57"/>
      </c>
      <c r="Q30" s="8" t="str">
        <f t="shared" si="57"/>
      </c>
      <c r="R30" s="8" t="str">
        <f t="shared" si="57"/>
      </c>
      <c r="S30" s="8" t="n">
        <f t="shared" si="57"/>
        <v>2.9339559362298673E-3</v>
      </c>
      <c r="T30" s="8" t="n">
        <f t="shared" si="57"/>
        <v>2.1579031229955431E-3</v>
      </c>
      <c r="U30" s="8" t="n">
        <f t="shared" si="57"/>
        <v>2.5353160436676092E-3</v>
      </c>
      <c r="V30" s="8" t="n">
        <f t="shared" si="57"/>
        <v>3.3533458182924119E-3</v>
      </c>
      <c r="W30" s="8" t="n">
        <f t="shared" si="57"/>
        <v>4.7200215889600721E-3</v>
      </c>
      <c r="X30" s="8" t="n">
        <f t="shared" si="57"/>
        <v>7.5775460613864169E-3</v>
      </c>
      <c r="Y30" s="25" t="n">
        <f t="shared" si="57"/>
        <v>1.0394126550492834E-2</v>
      </c>
      <c r="Z30" s="25" t="n">
        <f t="shared" si="57"/>
        <v>1.1618644629073119E-2</v>
      </c>
      <c r="AA30" s="25" t="n">
        <f t="shared" si="57"/>
        <v>1.4639639871471264E-2</v>
      </c>
      <c r="AB30" s="25" t="n">
        <f t="shared" si="57"/>
        <v>1.2629206665226232E-2</v>
      </c>
      <c r="AC30" s="25" t="n">
        <f t="shared" si="57"/>
        <v>1.4722761379929223E-2</v>
      </c>
      <c r="AD30" s="25" t="n">
        <f t="shared" si="57"/>
        <v>1.4460893309731904E-2</v>
      </c>
      <c r="AE30" s="25" t="n">
        <f t="shared" si="57"/>
        <v>1.1832788225317531E-2</v>
      </c>
      <c r="AF30" s="25" t="n">
        <f t="shared" si="57"/>
        <v>1.5020457685153052E-2</v>
      </c>
      <c r="AG30" s="25" t="n">
        <f t="shared" si="57"/>
        <v>1.5239270968107104E-2</v>
      </c>
      <c r="AH30" s="25" t="n">
        <f t="shared" si="57"/>
        <v>1.5431583685833196E-2</v>
      </c>
      <c r="AI30" s="25" t="n">
        <f t="shared" si="57"/>
        <v>1.4769798034607175E-2</v>
      </c>
      <c r="AJ30" s="25" t="n">
        <f t="shared" si="57"/>
        <v>1.4603030990326742E-2</v>
      </c>
      <c r="AK30" s="25" t="n">
        <f t="shared" si="57"/>
        <v>1.9220601215242286E-2</v>
      </c>
      <c r="AL30" s="25" t="n">
        <f t="shared" si="57"/>
        <v>2.5001458296188498E-2</v>
      </c>
      <c r="AM30" s="25" t="n">
        <f t="shared" si="57"/>
        <v>2.1347177113974446E-2</v>
      </c>
      <c r="AN30" s="5" t="n">
        <f t="shared" si="57"/>
        <v>1.7105502717111098E-2</v>
      </c>
      <c r="AO30" s="25" t="n">
        <f t="shared" si="57"/>
        <v>2.2072143395349093E-2</v>
      </c>
      <c r="AP30" s="25" t="n">
        <f t="shared" si="57"/>
        <v>1.6815906593302263E-2</v>
      </c>
      <c r="AQ30" s="25" t="n">
        <f t="shared" si="57"/>
        <v>2.311205617115588E-2</v>
      </c>
      <c r="AR30" s="25" t="n">
        <f t="shared" si="57"/>
        <v>2.2951299768289277E-2</v>
      </c>
      <c r="AS30" s="25" t="n">
        <f t="shared" ref="AS30:AU30" si="58">IF(AS19="","",AS19/AS$21)</f>
        <v>2.9159755189584011E-2</v>
      </c>
      <c r="AT30" s="25" t="n">
        <f t="shared" si="58"/>
        <v>2.2742541891923315E-2</v>
      </c>
      <c r="AU30" s="25" t="n">
        <f t="shared" si="58"/>
        <v>2.374225252275414E-2</v>
      </c>
      <c r="AV30" s="25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8" t="n">
        <f t="shared" ref="O31:AR31" si="60">IF(O20="","",O20/O$21)</f>
        <v>2.7678017601380406E-2</v>
      </c>
      <c r="P31" s="8" t="n">
        <f t="shared" si="60"/>
        <v>2.9465460348556075E-2</v>
      </c>
      <c r="Q31" s="8" t="n">
        <f t="shared" si="60"/>
        <v>4.9786055603625194E-2</v>
      </c>
      <c r="R31" s="8" t="n">
        <f t="shared" si="60"/>
        <v>4.9062571981664929E-2</v>
      </c>
      <c r="S31" s="8" t="n">
        <f t="shared" si="60"/>
        <v>4.9669827073901343E-2</v>
      </c>
      <c r="T31" s="8" t="n">
        <f t="shared" si="60"/>
        <v>3.8619616850243038E-2</v>
      </c>
      <c r="U31" s="8" t="n">
        <f t="shared" si="60"/>
        <v>3.974409546344989E-2</v>
      </c>
      <c r="V31" s="8" t="n">
        <f t="shared" si="60"/>
        <v>4.4747573492294371E-2</v>
      </c>
      <c r="W31" s="8" t="n">
        <f t="shared" si="60"/>
        <v>5.5267445619487016E-2</v>
      </c>
      <c r="X31" s="8" t="n">
        <f t="shared" si="60"/>
        <v>5.7479419631631848E-2</v>
      </c>
      <c r="Y31" s="25" t="n">
        <f t="shared" si="60"/>
        <v>4.5060496094926773E-2</v>
      </c>
      <c r="Z31" s="25" t="n">
        <f t="shared" si="60"/>
        <v>5.2055473464475234E-2</v>
      </c>
      <c r="AA31" s="25" t="n">
        <f t="shared" si="60"/>
        <v>6.6815406479246928E-2</v>
      </c>
      <c r="AB31" s="25" t="n">
        <f t="shared" si="60"/>
        <v>6.8827746544054616E-2</v>
      </c>
      <c r="AC31" s="25" t="n">
        <f t="shared" si="60"/>
        <v>6.4519296273253965E-2</v>
      </c>
      <c r="AD31" s="25" t="n">
        <f t="shared" si="60"/>
        <v>6.442943049227419E-2</v>
      </c>
      <c r="AE31" s="25" t="n">
        <f t="shared" si="60"/>
        <v>6.5377514482019602E-2</v>
      </c>
      <c r="AF31" s="25" t="n">
        <f t="shared" si="60"/>
        <v>5.6554018092059691E-2</v>
      </c>
      <c r="AG31" s="25" t="n">
        <f t="shared" si="60"/>
        <v>6.1679921038097933E-2</v>
      </c>
      <c r="AH31" s="25" t="n">
        <f t="shared" si="60"/>
        <v>7.3730913891189021E-2</v>
      </c>
      <c r="AI31" s="25" t="n">
        <f t="shared" si="60"/>
        <v>7.6992492772335955E-2</v>
      </c>
      <c r="AJ31" s="25" t="n">
        <f t="shared" si="60"/>
        <v>8.6880077687466403E-2</v>
      </c>
      <c r="AK31" s="25" t="n">
        <f t="shared" si="60"/>
        <v>9.0866059230400711E-2</v>
      </c>
      <c r="AL31" s="25" t="n">
        <f t="shared" si="60"/>
        <v>9.4624410667689146E-2</v>
      </c>
      <c r="AM31" s="25" t="n">
        <f t="shared" si="60"/>
        <v>0.10477368120945488</v>
      </c>
      <c r="AN31" s="5" t="n">
        <f t="shared" si="60"/>
        <v>0.10249224761463653</v>
      </c>
      <c r="AO31" s="25" t="n">
        <f t="shared" si="60"/>
        <v>9.7561744829866251E-2</v>
      </c>
      <c r="AP31" s="25" t="n">
        <f t="shared" si="60"/>
        <v>9.6948914717749302E-2</v>
      </c>
      <c r="AQ31" s="25" t="n">
        <f t="shared" si="60"/>
        <v>9.4421204463033606E-2</v>
      </c>
      <c r="AR31" s="25" t="n">
        <f t="shared" si="60"/>
        <v>9.8718273715045962E-2</v>
      </c>
      <c r="AS31" s="25" t="n">
        <f t="shared" ref="AS31:AU31" si="61">IF(AS20="","",AS20/AS$21)</f>
        <v>9.3009334779566577E-2</v>
      </c>
      <c r="AT31" s="25" t="n">
        <f t="shared" si="61"/>
        <v>9.8704912899874681E-2</v>
      </c>
      <c r="AU31" s="25" t="n">
        <f t="shared" si="61"/>
        <v>9.8500027666571136E-2</v>
      </c>
      <c r="AV31" s="25" t="n">
        <f t="shared" ref="AV31" si="62">IF(AV20="","",AV20/AV$21)</f>
        <v>9.4002202815558697E-2</v>
      </c>
    </row>
    <row r="32">
      <c r="E32" s="33"/>
      <c r="N32" s="33" t="s">
        <v>40</v>
      </c>
      <c r="O32" s="25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5" t="n">
        <f t="shared" si="63"/>
        <v>1</v>
      </c>
      <c r="Z32" s="25" t="n">
        <f t="shared" si="63"/>
        <v>1</v>
      </c>
      <c r="AA32" s="25" t="b">
        <f t="shared" ref="AA32:AR32" si="64">SUM(AA25:AA31)=1</f>
        <v>1</v>
      </c>
      <c r="AB32" s="25" t="b">
        <f t="shared" si="64"/>
        <v>1</v>
      </c>
      <c r="AC32" s="25" t="b">
        <f t="shared" si="64"/>
        <v>1</v>
      </c>
      <c r="AD32" s="25" t="b">
        <f t="shared" si="64"/>
        <v>1</v>
      </c>
      <c r="AE32" s="25" t="b">
        <f t="shared" si="64"/>
        <v>1</v>
      </c>
      <c r="AF32" s="25" t="b">
        <f t="shared" si="64"/>
        <v>1</v>
      </c>
      <c r="AG32" s="25" t="b">
        <f t="shared" si="64"/>
        <v>1</v>
      </c>
      <c r="AH32" s="25" t="b">
        <f t="shared" si="64"/>
        <v>1</v>
      </c>
      <c r="AI32" s="25" t="b">
        <f t="shared" si="64"/>
        <v>1</v>
      </c>
      <c r="AJ32" s="25" t="b">
        <f t="shared" si="64"/>
        <v>1</v>
      </c>
      <c r="AK32" s="25" t="b">
        <f t="shared" si="64"/>
        <v>1</v>
      </c>
      <c r="AL32" s="25" t="b">
        <f t="shared" si="64"/>
        <v>1</v>
      </c>
      <c r="AM32" s="25" t="b">
        <f t="shared" si="64"/>
        <v>1</v>
      </c>
      <c r="AN32" s="25" t="b">
        <f t="shared" si="64"/>
        <v>1</v>
      </c>
      <c r="AO32" s="25" t="b">
        <f t="shared" si="64"/>
        <v>1</v>
      </c>
      <c r="AP32" s="25" t="b">
        <f t="shared" si="64"/>
        <v>1</v>
      </c>
      <c r="AQ32" s="25" t="b">
        <f t="shared" si="64"/>
        <v>1</v>
      </c>
      <c r="AR32" s="25" t="b">
        <f t="shared" si="64"/>
        <v>1</v>
      </c>
      <c r="AS32" s="25" t="b">
        <f t="shared" ref="AS32:AU32" si="65">SUM(AS25:AS31)=1</f>
        <v>1</v>
      </c>
      <c r="AT32" s="25" t="b">
        <f t="shared" si="65"/>
        <v>1</v>
      </c>
      <c r="AU32" s="25" t="b">
        <f t="shared" si="65"/>
        <v>1</v>
      </c>
      <c r="AV32" s="25" t="b">
        <f t="shared" ref="AV32" si="66">SUM(AV25:AV31)=1</f>
        <v>1</v>
      </c>
    </row>
    <row r="33"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0"/>
      <c r="AO33" s="4"/>
      <c r="AP33" s="4"/>
      <c r="AQ33" s="4"/>
      <c r="AR33" s="4"/>
      <c r="AS33" s="4"/>
      <c r="AT33" s="4"/>
      <c r="AU33" s="4"/>
    </row>
    <row r="34">
      <c r="Y34" s="4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0" t="s">
        <v>425</v>
      </c>
      <c r="M1" s="10" t="s">
        <v>378</v>
      </c>
      <c r="N1" s="10" t="s">
        <v>379</v>
      </c>
      <c r="O1" s="10" t="s">
        <v>380</v>
      </c>
      <c r="P1" s="10" t="s">
        <v>381</v>
      </c>
      <c r="Q1" s="10" t="s">
        <v>382</v>
      </c>
      <c r="R1" s="10" t="s">
        <v>383</v>
      </c>
      <c r="S1" s="10" t="s">
        <v>384</v>
      </c>
      <c r="T1" s="10" t="s">
        <v>385</v>
      </c>
      <c r="U1" s="10" t="s">
        <v>386</v>
      </c>
      <c r="V1" s="10" t="s">
        <v>387</v>
      </c>
      <c r="W1" s="10" t="s">
        <v>388</v>
      </c>
      <c r="X1" s="10" t="s">
        <v>389</v>
      </c>
      <c r="Y1" s="10" t="s">
        <v>390</v>
      </c>
      <c r="Z1" s="10" t="s">
        <v>391</v>
      </c>
      <c r="AA1" s="10" t="s">
        <v>392</v>
      </c>
      <c r="AB1" s="10" t="s">
        <v>393</v>
      </c>
      <c r="AC1" s="10" t="s">
        <v>394</v>
      </c>
      <c r="AD1" s="10" t="s">
        <v>395</v>
      </c>
      <c r="AE1" s="10" t="s">
        <v>396</v>
      </c>
      <c r="AF1" s="10" t="s">
        <v>397</v>
      </c>
      <c r="AG1" s="10" t="s">
        <v>398</v>
      </c>
      <c r="AH1" s="10" t="s">
        <v>399</v>
      </c>
      <c r="AI1" s="10" t="s">
        <v>400</v>
      </c>
      <c r="AJ1" s="10" t="s">
        <v>401</v>
      </c>
      <c r="AK1" s="10" t="s">
        <v>402</v>
      </c>
      <c r="AL1" s="10" t="s">
        <v>403</v>
      </c>
      <c r="AM1" s="10" t="s">
        <v>404</v>
      </c>
      <c r="AN1" s="10" t="s">
        <v>405</v>
      </c>
      <c r="AO1" s="10" t="s">
        <v>406</v>
      </c>
      <c r="AP1" s="10" t="s">
        <v>407</v>
      </c>
      <c r="AQ1" s="10" t="s">
        <v>408</v>
      </c>
      <c r="AR1" s="10" t="s">
        <v>409</v>
      </c>
      <c r="AS1" s="10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1" t="s">
        <v>426</v>
      </c>
      <c r="M2" s="2" t="n">
        <v>68380721115</v>
      </c>
      <c r="N2" s="2" t="n">
        <v>73383395678</v>
      </c>
      <c r="O2" s="2" t="n">
        <v>60090730088</v>
      </c>
      <c r="P2" s="2" t="n">
        <v>60299705534</v>
      </c>
      <c r="Q2" s="2" t="n">
        <v>51512841085</v>
      </c>
      <c r="R2" s="2" t="n">
        <v>49691607958</v>
      </c>
      <c r="S2" s="2" t="n">
        <v>52193436723</v>
      </c>
      <c r="T2" s="2" t="n">
        <v>49278780640</v>
      </c>
      <c r="U2" s="2" t="n">
        <v>48098195391</v>
      </c>
      <c r="V2" s="2" t="n">
        <v>51802770524</v>
      </c>
      <c r="W2" s="2" t="n">
        <v>59593906260.513397</v>
      </c>
      <c r="X2" s="2" t="n">
        <v>65032039583.745201</v>
      </c>
      <c r="Y2" s="2" t="n">
        <v>76869019699.133606</v>
      </c>
      <c r="Z2" s="2" t="n">
        <v>94870527525.623993</v>
      </c>
      <c r="AA2" s="2" t="n">
        <v>103856299540.03101</v>
      </c>
      <c r="AB2" s="2" t="n">
        <v>123344298337.017</v>
      </c>
      <c r="AC2" s="2" t="n">
        <v>136246997612.672</v>
      </c>
      <c r="AD2" s="2" t="n">
        <v>158496585728.276</v>
      </c>
      <c r="AE2" s="2" t="n">
        <v>190007319137.069</v>
      </c>
      <c r="AF2" s="2" t="n">
        <v>173665721151.95401</v>
      </c>
      <c r="AG2" s="2" t="n">
        <v>162004877465.05399</v>
      </c>
      <c r="AH2" s="2" t="n">
        <v>173089498127.22101</v>
      </c>
      <c r="AI2" s="2" t="n">
        <v>171551949591.323</v>
      </c>
      <c r="AJ2" s="2" t="n">
        <v>147636992849.78699</v>
      </c>
      <c r="AK2" s="2" t="n">
        <v>129376750246.894</v>
      </c>
      <c r="AL2" s="2" t="n">
        <v>129800148412.8</v>
      </c>
      <c r="AM2" s="2" t="n">
        <v>148647289683.22299</v>
      </c>
      <c r="AN2" s="2" t="n">
        <v>163617709805.785</v>
      </c>
      <c r="AO2" s="2" t="n">
        <v>183152473080.586</v>
      </c>
      <c r="AP2" s="2" t="n">
        <v>192794964659.91699</v>
      </c>
      <c r="AQ2" s="2" t="n">
        <v>218384238186.164</v>
      </c>
      <c r="AR2" s="2" t="n">
        <v>193995037853.42599</v>
      </c>
      <c r="AS2" s="2" t="n">
        <v>209676052547.55099</v>
      </c>
      <c r="AT2" s="2" t="n">
        <v>225642793034.25299</v>
      </c>
      <c r="AU2" s="2"/>
      <c r="AV2" s="2"/>
    </row>
    <row r="3">
      <c r="A3" t="str">
        <f t="shared" si="0"/>
        <v>R&amp;D</v>
      </c>
      <c r="L3" s="21" t="s">
        <v>427</v>
      </c>
      <c r="M3" s="2" t="n">
        <v>20898140764</v>
      </c>
      <c r="N3" s="2" t="n">
        <v>21045199499</v>
      </c>
      <c r="O3" s="2" t="n">
        <v>22012760444</v>
      </c>
      <c r="P3" s="2" t="n">
        <v>22617936228</v>
      </c>
      <c r="Q3" s="2" t="n">
        <v>22512253381</v>
      </c>
      <c r="R3" s="2" t="n">
        <v>22283993517</v>
      </c>
      <c r="S3" s="2" t="n">
        <v>20876200390</v>
      </c>
      <c r="T3" s="2" t="n">
        <v>20450686698</v>
      </c>
      <c r="U3" s="2" t="n">
        <v>20659742325</v>
      </c>
      <c r="V3" s="2" t="n">
        <v>20055211175</v>
      </c>
      <c r="W3" s="2" t="n">
        <v>20078299690.202999</v>
      </c>
      <c r="X3" s="2" t="n">
        <v>21799583742.389702</v>
      </c>
      <c r="Y3" s="2" t="n">
        <v>25924063095.6199</v>
      </c>
      <c r="Z3" s="2" t="n">
        <v>29603523628.5788</v>
      </c>
      <c r="AA3" s="2" t="n">
        <v>31280534845.897202</v>
      </c>
      <c r="AB3" s="2" t="n">
        <v>35778006593.425697</v>
      </c>
      <c r="AC3" s="2" t="n">
        <v>39357564533.108002</v>
      </c>
      <c r="AD3" s="2" t="n">
        <v>42269231153.3936</v>
      </c>
      <c r="AE3" s="2" t="n">
        <v>41153034564.152603</v>
      </c>
      <c r="AF3" s="2" t="n">
        <v>43765646625.988197</v>
      </c>
      <c r="AG3" s="2" t="n">
        <v>41464970617.387398</v>
      </c>
      <c r="AH3" s="2" t="n">
        <v>39030267319.872803</v>
      </c>
      <c r="AI3" s="2" t="n">
        <v>34968433692.955902</v>
      </c>
      <c r="AJ3" s="2" t="n">
        <v>27941745502.654598</v>
      </c>
      <c r="AK3" s="2" t="n">
        <v>25691113543.4044</v>
      </c>
      <c r="AL3" s="2" t="n">
        <v>23781261098.944302</v>
      </c>
      <c r="AM3" s="2" t="n">
        <v>24573276196.215801</v>
      </c>
      <c r="AN3" s="2" t="n">
        <v>25597996648.643101</v>
      </c>
      <c r="AO3" s="2" t="n">
        <v>27242841176.578701</v>
      </c>
      <c r="AP3" s="2" t="n">
        <v>31029627313.493099</v>
      </c>
      <c r="AQ3" s="2" t="n">
        <v>31730385296.150902</v>
      </c>
      <c r="AR3" s="2" t="n">
        <v>32848499043.423801</v>
      </c>
      <c r="AS3" s="2" t="n">
        <v>35326395851.838501</v>
      </c>
      <c r="AT3" s="2" t="n">
        <v>43247146108.671204</v>
      </c>
      <c r="AU3" s="2" t="n">
        <v>107342035662.785</v>
      </c>
      <c r="AV3" s="2"/>
    </row>
    <row r="4" ht="30" customHeight="1">
      <c r="A4" t="str">
        <f t="shared" si="0"/>
        <v>Services (Non-R&amp;D)</v>
      </c>
      <c r="L4" s="21" t="s">
        <v>428</v>
      </c>
      <c r="M4" s="2" t="n">
        <v>31071267526</v>
      </c>
      <c r="N4" s="2" t="n">
        <v>41725598667</v>
      </c>
      <c r="O4" s="2" t="n">
        <v>41303170018</v>
      </c>
      <c r="P4" s="2" t="n">
        <v>38455740380</v>
      </c>
      <c r="Q4" s="2" t="n">
        <v>43136808259</v>
      </c>
      <c r="R4" s="2" t="n">
        <v>44616413393</v>
      </c>
      <c r="S4" s="2" t="n">
        <v>45379141985</v>
      </c>
      <c r="T4" s="2" t="n">
        <v>46252684541</v>
      </c>
      <c r="U4" s="2" t="n">
        <v>48207944451</v>
      </c>
      <c r="V4" s="2" t="n">
        <v>50327054789</v>
      </c>
      <c r="W4" s="2" t="n">
        <v>52476773397.132401</v>
      </c>
      <c r="X4" s="2" t="n">
        <v>57152176720.249397</v>
      </c>
      <c r="Y4" s="2" t="n">
        <v>66933354479.436203</v>
      </c>
      <c r="Z4" s="2" t="n">
        <v>86983295149.483994</v>
      </c>
      <c r="AA4" s="2" t="n">
        <v>94618577793.201096</v>
      </c>
      <c r="AB4" s="2" t="n">
        <v>106536719987.22301</v>
      </c>
      <c r="AC4" s="2" t="n">
        <v>119450867506.53</v>
      </c>
      <c r="AD4" s="2" t="n">
        <v>127369568426.202</v>
      </c>
      <c r="AE4" s="2" t="n">
        <v>146827370531.95901</v>
      </c>
      <c r="AF4" s="2" t="n">
        <v>150220954359.32199</v>
      </c>
      <c r="AG4" s="2" t="n">
        <v>158934274678.22501</v>
      </c>
      <c r="AH4" s="2" t="n">
        <v>156446291339.16901</v>
      </c>
      <c r="AI4" s="2" t="n">
        <v>151116053849.108</v>
      </c>
      <c r="AJ4" s="2" t="n">
        <v>131002413713.36</v>
      </c>
      <c r="AK4" s="2" t="n">
        <v>128216496834.201</v>
      </c>
      <c r="AL4" s="2" t="n">
        <v>120603002254.88</v>
      </c>
      <c r="AM4" s="2" t="n">
        <v>125137638219.52299</v>
      </c>
      <c r="AN4" s="2" t="n">
        <v>131399208203.59</v>
      </c>
      <c r="AO4" s="2" t="n">
        <v>148574738300.02899</v>
      </c>
      <c r="AP4" s="2" t="n">
        <v>159815344233.30701</v>
      </c>
      <c r="AQ4" s="2" t="n">
        <v>172402223143.60101</v>
      </c>
      <c r="AR4" s="2" t="n">
        <v>160008849942.056</v>
      </c>
      <c r="AS4" s="2" t="n">
        <v>169216514631.91</v>
      </c>
      <c r="AT4" s="2" t="n">
        <v>187356782728.035</v>
      </c>
      <c r="AU4" s="2"/>
      <c r="AV4" s="2"/>
    </row>
    <row r="5" ht="30" customHeight="1">
      <c r="A5" t="str">
        <f t="shared" si="0"/>
        <v>Unlabeled</v>
      </c>
      <c r="L5" s="21" t="s">
        <v>424</v>
      </c>
      <c r="M5" s="2"/>
      <c r="N5" s="2"/>
      <c r="O5" s="2"/>
      <c r="P5" s="2"/>
      <c r="Q5" s="2"/>
      <c r="R5" s="2"/>
      <c r="S5" s="2"/>
      <c r="T5" s="2"/>
      <c r="U5" s="2"/>
      <c r="V5" s="2"/>
      <c r="W5" s="2" t="n">
        <v>29507158.538600001</v>
      </c>
      <c r="X5" s="2" t="n">
        <v>9838575.9430999998</v>
      </c>
      <c r="Y5" s="2" t="n">
        <v>84083862.295300007</v>
      </c>
      <c r="Z5" s="2" t="n">
        <v>75741000.173899993</v>
      </c>
      <c r="AA5" s="2" t="n">
        <v>7078195.7860000003</v>
      </c>
      <c r="AB5" s="2" t="n">
        <v>3802636.1209999998</v>
      </c>
      <c r="AC5" s="2" t="n">
        <v>109748296.8079</v>
      </c>
      <c r="AD5" s="2" t="n">
        <v>18047584.620000001</v>
      </c>
      <c r="AE5" s="2" t="n">
        <v>368043.22029999999</v>
      </c>
      <c r="AF5" s="2" t="n">
        <v>986168.14930000005</v>
      </c>
      <c r="AG5" s="2" t="n">
        <v>-253919.658</v>
      </c>
      <c r="AH5" s="2" t="n">
        <v>-140825.10130000001</v>
      </c>
      <c r="AI5" s="2" t="n">
        <v>-6477.8001000000004</v>
      </c>
      <c r="AJ5" s="2" t="n">
        <v>-99723.120599999995</v>
      </c>
      <c r="AK5" s="2"/>
      <c r="AL5" s="2" t="n">
        <v>30000</v>
      </c>
      <c r="AM5" s="2" t="n">
        <v>3581529.4308000002</v>
      </c>
      <c r="AN5" s="2" t="n">
        <v>1345607</v>
      </c>
      <c r="AO5" s="2" t="n">
        <v>-212795.36910000001</v>
      </c>
      <c r="AP5" s="2" t="n">
        <v>465885</v>
      </c>
      <c r="AQ5" s="2" t="n">
        <v>10000</v>
      </c>
      <c r="AR5" s="2" t="n">
        <v>386316</v>
      </c>
      <c r="AS5" s="2" t="n">
        <v>0</v>
      </c>
      <c r="AT5" s="2" t="n">
        <v>10000</v>
      </c>
      <c r="AU5" s="2" t="n">
        <v>22510895227.493999</v>
      </c>
      <c r="AV5" s="2"/>
    </row>
    <row r="6">
      <c r="A6" t="str">
        <f t="shared" si="0"/>
        <v>Grand Total</v>
      </c>
      <c r="L6" s="45" t="s">
        <v>416</v>
      </c>
      <c r="M6" s="2" t="n">
        <f t="shared" ref="M6:AT6" si="1">SUM(M2:M5)</f>
        <v>120350129405</v>
      </c>
      <c r="N6" s="2" t="n">
        <f t="shared" si="1"/>
        <v>136154193844</v>
      </c>
      <c r="O6" s="2" t="n">
        <f t="shared" si="1"/>
        <v>123406660550</v>
      </c>
      <c r="P6" s="2" t="n">
        <f t="shared" si="1"/>
        <v>121373382142</v>
      </c>
      <c r="Q6" s="2" t="n">
        <f t="shared" si="1"/>
        <v>117161902725</v>
      </c>
      <c r="R6" s="2" t="n">
        <f t="shared" si="1"/>
        <v>116592014868</v>
      </c>
      <c r="S6" s="2" t="n">
        <f t="shared" si="1"/>
        <v>118448779098</v>
      </c>
      <c r="T6" s="2" t="n">
        <f t="shared" si="1"/>
        <v>115982151879</v>
      </c>
      <c r="U6" s="2" t="n">
        <f t="shared" si="1"/>
        <v>116965882167</v>
      </c>
      <c r="V6" s="2" t="n">
        <f t="shared" si="1"/>
        <v>122185036488</v>
      </c>
      <c r="W6" s="2" t="n">
        <f t="shared" si="1"/>
        <v>132178486506.38741</v>
      </c>
      <c r="X6" s="2" t="n">
        <f t="shared" si="1"/>
        <v>143993638622.32742</v>
      </c>
      <c r="Y6" s="2" t="n">
        <f t="shared" si="1"/>
        <v>169810521136.48499</v>
      </c>
      <c r="Z6" s="2" t="n">
        <f t="shared" si="1"/>
        <v>211533087303.86066</v>
      </c>
      <c r="AA6" s="2" t="n">
        <f t="shared" si="1"/>
        <v>229762490374.91531</v>
      </c>
      <c r="AB6" s="2" t="n">
        <f t="shared" si="1"/>
        <v>265662827553.78671</v>
      </c>
      <c r="AC6" s="2" t="n">
        <f t="shared" si="1"/>
        <v>295165177949.11792</v>
      </c>
      <c r="AD6" s="2" t="n">
        <f t="shared" si="1"/>
        <v>328153432892.49158</v>
      </c>
      <c r="AE6" s="2" t="n">
        <f t="shared" si="1"/>
        <v>377988092276.40094</v>
      </c>
      <c r="AF6" s="2" t="n">
        <f t="shared" si="1"/>
        <v>367653308305.41345</v>
      </c>
      <c r="AG6" s="2" t="n">
        <f t="shared" si="1"/>
        <v>362403868841.00836</v>
      </c>
      <c r="AH6" s="2" t="n">
        <f t="shared" si="1"/>
        <v>368565915961.1615</v>
      </c>
      <c r="AI6" s="2" t="n">
        <f t="shared" si="1"/>
        <v>357636430655.58679</v>
      </c>
      <c r="AJ6" s="2" t="n">
        <f t="shared" si="1"/>
        <v>306581052342.68097</v>
      </c>
      <c r="AK6" s="2" t="n">
        <f t="shared" si="1"/>
        <v>283284360624.49939</v>
      </c>
      <c r="AL6" s="2" t="n">
        <f t="shared" si="1"/>
        <v>274184441766.6243</v>
      </c>
      <c r="AM6" s="2" t="n">
        <f t="shared" si="1"/>
        <v>298361785628.39258</v>
      </c>
      <c r="AN6" s="2" t="n">
        <f t="shared" si="1"/>
        <v>320616260265.01807</v>
      </c>
      <c r="AO6" s="2" t="n">
        <f t="shared" si="1"/>
        <v>358969839761.82465</v>
      </c>
      <c r="AP6" s="2" t="n">
        <f t="shared" si="1"/>
        <v>383640402091.7171</v>
      </c>
      <c r="AQ6" s="2" t="n">
        <f t="shared" si="1"/>
        <v>422516856625.91589</v>
      </c>
      <c r="AR6" s="2" t="n">
        <f t="shared" si="1"/>
        <v>386852773154.90576</v>
      </c>
      <c r="AS6" s="2" t="n">
        <f t="shared" si="1"/>
        <v>414218963031.2995</v>
      </c>
      <c r="AT6" s="2" t="n">
        <f t="shared" si="1"/>
        <v>456246731870.95923</v>
      </c>
      <c r="AU6" s="2"/>
      <c r="AV6" s="2"/>
    </row>
    <row r="7" ht="12.75" customHeight="1">
      <c r="AU7" t="n">
        <v>86147605480.446396</v>
      </c>
    </row>
    <row r="8">
      <c r="A8" s="24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25" t="str">
        <f>AR8&amp;"-"&amp;AS8</f>
        <v>2021-2022</v>
      </c>
      <c r="G8" s="8" t="str">
        <f>AL8&amp;"-"&amp;AS8</f>
        <v>2015-2022</v>
      </c>
      <c r="H8" s="8" t="str">
        <f>AT8&amp;"/"&amp;AS8</f>
        <v>2023/2022</v>
      </c>
      <c r="I8" s="4" t="str">
        <f>"Share "&amp;AS8</f>
        <v>Share 2022</v>
      </c>
      <c r="J8" s="4" t="str">
        <f>"Share "&amp;AT8</f>
        <v>Share 2023</v>
      </c>
      <c r="L8" s="1" t="s">
        <v>204</v>
      </c>
      <c r="M8" s="23" t="s">
        <v>205</v>
      </c>
      <c r="N8" s="23" t="s">
        <v>206</v>
      </c>
      <c r="O8" s="23" t="s">
        <v>207</v>
      </c>
      <c r="P8" s="23" t="s">
        <v>208</v>
      </c>
      <c r="Q8" s="23" t="s">
        <v>209</v>
      </c>
      <c r="R8" s="23" t="s">
        <v>210</v>
      </c>
      <c r="S8" s="23" t="s">
        <v>211</v>
      </c>
      <c r="T8" s="23" t="s">
        <v>212</v>
      </c>
      <c r="U8" s="23" t="s">
        <v>213</v>
      </c>
      <c r="V8" s="23" t="s">
        <v>214</v>
      </c>
      <c r="W8" s="23" t="s">
        <v>215</v>
      </c>
      <c r="X8" s="23" t="s">
        <v>216</v>
      </c>
      <c r="Y8" s="23" t="s">
        <v>217</v>
      </c>
      <c r="Z8" s="23" t="s">
        <v>218</v>
      </c>
      <c r="AA8" s="23" t="s">
        <v>219</v>
      </c>
      <c r="AB8" s="23" t="s">
        <v>220</v>
      </c>
      <c r="AC8" s="23" t="s">
        <v>221</v>
      </c>
      <c r="AD8" s="23" t="s">
        <v>222</v>
      </c>
      <c r="AE8" s="23" t="s">
        <v>223</v>
      </c>
      <c r="AF8" s="23" t="s">
        <v>224</v>
      </c>
      <c r="AG8" s="23" t="s">
        <v>225</v>
      </c>
      <c r="AH8" s="23" t="s">
        <v>226</v>
      </c>
      <c r="AI8" s="23" t="s">
        <v>227</v>
      </c>
      <c r="AJ8" s="23" t="s">
        <v>228</v>
      </c>
      <c r="AK8" s="23" t="s">
        <v>229</v>
      </c>
      <c r="AL8" s="23" t="s">
        <v>230</v>
      </c>
      <c r="AM8" s="23" t="s">
        <v>231</v>
      </c>
      <c r="AN8" s="23" t="s">
        <v>232</v>
      </c>
      <c r="AO8" s="23" t="s">
        <v>233</v>
      </c>
      <c r="AP8" s="23" t="s">
        <v>234</v>
      </c>
      <c r="AQ8" s="23" t="s">
        <v>235</v>
      </c>
      <c r="AR8" s="23" t="s">
        <v>236</v>
      </c>
      <c r="AS8" s="23" t="s">
        <v>237</v>
      </c>
      <c r="AT8" s="23" t="s">
        <v>238</v>
      </c>
      <c r="AU8" t="n">
        <v>10000</v>
      </c>
    </row>
    <row r="9">
      <c r="A9" s="24" t="str">
        <f t="shared" ref="A9:A14" si="5">L9</f>
        <v>SimpleArea</v>
      </c>
      <c r="B9" s="2" t="str">
        <f t="shared" ref="B9:B14" si="6">AL9</f>
        <v>2015</v>
      </c>
      <c r="C9" s="2" t="str">
        <f t="shared" ref="C9:E14" si="7">AR9</f>
        <v>2021</v>
      </c>
      <c r="D9" s="44" t="str">
        <f t="shared" si="7"/>
        <v>2022</v>
      </c>
      <c r="E9" s="2" t="str">
        <f t="shared" si="7"/>
        <v>2023</v>
      </c>
      <c r="F9" s="5" t="str">
        <f>AR9&amp;"-"&amp;AS9</f>
        <v>2021-2022</v>
      </c>
      <c r="G9" s="27" t="str">
        <f>AL9&amp;"-"&amp;AS9</f>
        <v>2015-2022</v>
      </c>
      <c r="H9" s="27" t="str">
        <f>AT9&amp;"/"&amp;AS9</f>
        <v>2023/2022</v>
      </c>
      <c r="I9" s="27" t="str">
        <f>"Share "&amp;AS9</f>
        <v>Share 2022</v>
      </c>
      <c r="J9" s="27" t="str">
        <f>"Share "&amp;AT9</f>
        <v>Share 2023</v>
      </c>
      <c r="L9" s="1" t="s">
        <v>425</v>
      </c>
      <c r="M9" s="2" t="s">
        <v>378</v>
      </c>
      <c r="N9" s="2" t="s">
        <v>379</v>
      </c>
      <c r="O9" s="2" t="s">
        <v>380</v>
      </c>
      <c r="P9" s="2" t="s">
        <v>381</v>
      </c>
      <c r="Q9" s="2" t="s">
        <v>382</v>
      </c>
      <c r="R9" s="2" t="s">
        <v>383</v>
      </c>
      <c r="S9" s="2" t="s">
        <v>384</v>
      </c>
      <c r="T9" s="2" t="s">
        <v>385</v>
      </c>
      <c r="U9" s="2" t="s">
        <v>386</v>
      </c>
      <c r="V9" s="2" t="s">
        <v>387</v>
      </c>
      <c r="W9" s="2" t="s">
        <v>388</v>
      </c>
      <c r="X9" s="2" t="s">
        <v>389</v>
      </c>
      <c r="Y9" s="2" t="s">
        <v>390</v>
      </c>
      <c r="Z9" s="2" t="s">
        <v>391</v>
      </c>
      <c r="AA9" s="2" t="s">
        <v>392</v>
      </c>
      <c r="AB9" s="2" t="s">
        <v>393</v>
      </c>
      <c r="AC9" s="2" t="s">
        <v>394</v>
      </c>
      <c r="AD9" s="2" t="s">
        <v>395</v>
      </c>
      <c r="AE9" s="2" t="s">
        <v>396</v>
      </c>
      <c r="AF9" s="2" t="s">
        <v>397</v>
      </c>
      <c r="AG9" s="2" t="s">
        <v>398</v>
      </c>
      <c r="AH9" s="2" t="s">
        <v>399</v>
      </c>
      <c r="AI9" s="2" t="s">
        <v>400</v>
      </c>
      <c r="AJ9" s="2" t="s">
        <v>401</v>
      </c>
      <c r="AK9" s="2" t="s">
        <v>402</v>
      </c>
      <c r="AL9" s="2" t="s">
        <v>403</v>
      </c>
      <c r="AM9" s="2" t="s">
        <v>404</v>
      </c>
      <c r="AN9" s="2" t="s">
        <v>405</v>
      </c>
      <c r="AO9" s="2" t="s">
        <v>406</v>
      </c>
      <c r="AP9" s="2" t="s">
        <v>407</v>
      </c>
      <c r="AQ9" s="2" t="s">
        <v>408</v>
      </c>
      <c r="AR9" s="2" t="s">
        <v>409</v>
      </c>
      <c r="AS9" s="2" t="s">
        <v>410</v>
      </c>
      <c r="AT9" s="2" t="s">
        <v>411</v>
      </c>
      <c r="AU9" s="2"/>
      <c r="AV9" s="2"/>
    </row>
    <row r="10">
      <c r="A10" s="24" t="str">
        <f t="shared" si="5"/>
        <v>Products (All)</v>
      </c>
      <c r="B10" s="2" t="n">
        <f t="shared" si="6"/>
        <v>155688472219.78201</v>
      </c>
      <c r="C10" s="2" t="n">
        <f t="shared" si="7"/>
        <v>207436487453.53699</v>
      </c>
      <c r="D10" s="2" t="n">
        <f t="shared" si="7"/>
        <v>209676052547.55099</v>
      </c>
      <c r="E10" s="2" t="n">
        <f t="shared" si="7"/>
        <v>215217730327.32901</v>
      </c>
      <c r="F10" s="27" t="n">
        <f>AS10/AR10-1</f>
        <v>1.0796389398541217E-2</v>
      </c>
      <c r="G10" s="27" t="n">
        <f>AS10/AL10-1</f>
        <v>0.34676671662341119</v>
      </c>
      <c r="H10" s="27" t="n">
        <f>AT10/AS10</f>
        <v>1.0264297124657153</v>
      </c>
      <c r="I10" s="27" t="n">
        <f>AS10/SUM(AS$9:AS$13)</f>
        <v>0.50619616980622717</v>
      </c>
      <c r="J10" s="27" t="n">
        <f>AT10/SUM(AT9:AT$13)</f>
        <v>0.49456308894300521</v>
      </c>
      <c r="L10" s="1" t="s">
        <v>426</v>
      </c>
      <c r="M10" s="2" t="n">
        <v>135908841759.36099</v>
      </c>
      <c r="N10" s="2" t="n">
        <v>140828573991.42001</v>
      </c>
      <c r="O10" s="2" t="n">
        <v>112507071557.39101</v>
      </c>
      <c r="P10" s="2" t="n">
        <v>110307116843.953</v>
      </c>
      <c r="Q10" s="2" t="n">
        <v>92223657589.691696</v>
      </c>
      <c r="R10" s="2" t="n">
        <v>87117697186.411407</v>
      </c>
      <c r="S10" s="2" t="n">
        <v>89815789693.995102</v>
      </c>
      <c r="T10" s="2" t="n">
        <v>83320043542.089706</v>
      </c>
      <c r="U10" s="2" t="n">
        <v>80320988524.482193</v>
      </c>
      <c r="V10" s="2" t="n">
        <v>85442343093.792999</v>
      </c>
      <c r="W10" s="2" t="n">
        <v>96287665128.238602</v>
      </c>
      <c r="X10" s="2" t="n">
        <v>102586555797.974</v>
      </c>
      <c r="Y10" s="2" t="n">
        <v>119374961779.19501</v>
      </c>
      <c r="Z10" s="2" t="n">
        <v>144567346769.16199</v>
      </c>
      <c r="AA10" s="2" t="n">
        <v>154484098719.586</v>
      </c>
      <c r="AB10" s="2" t="n">
        <v>178066576768.57999</v>
      </c>
      <c r="AC10" s="2" t="n">
        <v>190491666487.771</v>
      </c>
      <c r="AD10" s="2" t="n">
        <v>215684839412.05499</v>
      </c>
      <c r="AE10" s="2" t="n">
        <v>253282753139.043</v>
      </c>
      <c r="AF10" s="2" t="n">
        <v>229170326711.93701</v>
      </c>
      <c r="AG10" s="2" t="n">
        <v>211939270841.064</v>
      </c>
      <c r="AH10" s="2" t="n">
        <v>221967011091.52802</v>
      </c>
      <c r="AI10" s="2" t="n">
        <v>216035370079.133</v>
      </c>
      <c r="AJ10" s="2" t="n">
        <v>182578086038.578</v>
      </c>
      <c r="AK10" s="2" t="n">
        <v>156959674007.379</v>
      </c>
      <c r="AL10" s="2" t="n">
        <v>155688472219.78201</v>
      </c>
      <c r="AM10" s="2" t="n">
        <v>176829333082.17001</v>
      </c>
      <c r="AN10" s="2" t="n">
        <v>191223927666.996</v>
      </c>
      <c r="AO10" s="2" t="n">
        <v>209143914877.22299</v>
      </c>
      <c r="AP10" s="2" t="n">
        <v>215925559443.84799</v>
      </c>
      <c r="AQ10" s="2" t="n">
        <v>241364991484.91901</v>
      </c>
      <c r="AR10" s="2" t="n">
        <v>207436487453.53699</v>
      </c>
      <c r="AS10" s="2" t="n">
        <v>209676052547.55099</v>
      </c>
      <c r="AT10" s="2" t="n">
        <v>215217730327.32901</v>
      </c>
      <c r="AU10" s="2"/>
      <c r="AV10" s="2"/>
    </row>
    <row r="11">
      <c r="A11" s="24" t="str">
        <f t="shared" si="5"/>
        <v>R&amp;D</v>
      </c>
      <c r="B11" s="2" t="n">
        <f t="shared" si="6"/>
        <v>28524375767.117802</v>
      </c>
      <c r="C11" s="2" t="n">
        <f t="shared" si="7"/>
        <v>35124492539.015602</v>
      </c>
      <c r="D11" s="2" t="n">
        <f t="shared" si="7"/>
        <v>35326395851.838501</v>
      </c>
      <c r="E11" s="2" t="n">
        <f t="shared" si="7"/>
        <v>41249057873.653099</v>
      </c>
      <c r="F11" s="27" t="n">
        <f>AS11/AR11-1</f>
        <v>5.7482200660587957E-3</v>
      </c>
      <c r="G11" s="27" t="n">
        <f>AS11/AL11-1</f>
        <v>0.23846341600091736</v>
      </c>
      <c r="H11" s="27" t="n">
        <f>AT11/AS11</f>
        <v>1.1676554281578759</v>
      </c>
      <c r="I11" s="27" t="n">
        <f>AS11/SUM(AS$9:AS$13)</f>
        <v>8.5284352008696288E-2</v>
      </c>
      <c r="J11" s="27" t="n">
        <f>AT11/SUM(AT9:AT$13)</f>
        <v>9.4788944419009966E-2</v>
      </c>
      <c r="L11" s="1" t="s">
        <v>427</v>
      </c>
      <c r="M11" s="2" t="n">
        <v>41535714450.608398</v>
      </c>
      <c r="N11" s="2" t="n">
        <v>40387411994.586098</v>
      </c>
      <c r="O11" s="2" t="n">
        <v>41214197444.796799</v>
      </c>
      <c r="P11" s="2" t="n">
        <v>41375315387.971703</v>
      </c>
      <c r="Q11" s="2" t="n">
        <v>40303782584.150299</v>
      </c>
      <c r="R11" s="2" t="n">
        <v>39067566518.652397</v>
      </c>
      <c r="S11" s="2" t="n">
        <v>35924295113.750999</v>
      </c>
      <c r="T11" s="2" t="n">
        <v>34577805781.985703</v>
      </c>
      <c r="U11" s="2" t="n">
        <v>34500482039.199097</v>
      </c>
      <c r="V11" s="2" t="n">
        <v>33078621407.689602</v>
      </c>
      <c r="W11" s="2" t="n">
        <v>32441112157.731998</v>
      </c>
      <c r="X11" s="2" t="n">
        <v>34388345010.791397</v>
      </c>
      <c r="Y11" s="2" t="n">
        <v>40259184432.346001</v>
      </c>
      <c r="Z11" s="2" t="n">
        <v>45110984176.259804</v>
      </c>
      <c r="AA11" s="2" t="n">
        <v>46529148973.504898</v>
      </c>
      <c r="AB11" s="2" t="n">
        <v>51651087594.5616</v>
      </c>
      <c r="AC11" s="2" t="n">
        <v>55027179961.2444</v>
      </c>
      <c r="AD11" s="2" t="n">
        <v>57520685959.888802</v>
      </c>
      <c r="AE11" s="2" t="n">
        <v>54857644125.358803</v>
      </c>
      <c r="AF11" s="2" t="n">
        <v>57753409651.067802</v>
      </c>
      <c r="AG11" s="2" t="n">
        <v>54245623808.399803</v>
      </c>
      <c r="AH11" s="2" t="n">
        <v>50051747060.516899</v>
      </c>
      <c r="AI11" s="2" t="n">
        <v>44035748541.137299</v>
      </c>
      <c r="AJ11" s="2" t="n">
        <v>34554689281.989601</v>
      </c>
      <c r="AK11" s="2" t="n">
        <v>31168419356.368401</v>
      </c>
      <c r="AL11" s="2" t="n">
        <v>28524375767.117802</v>
      </c>
      <c r="AM11" s="2" t="n">
        <v>29232124249.832401</v>
      </c>
      <c r="AN11" s="2" t="n">
        <v>29916990436.857201</v>
      </c>
      <c r="AO11" s="2" t="n">
        <v>31108913574.653999</v>
      </c>
      <c r="AP11" s="2" t="n">
        <v>34752409892.129799</v>
      </c>
      <c r="AQ11" s="2" t="n">
        <v>35069399881.7351</v>
      </c>
      <c r="AR11" s="2" t="n">
        <v>35124492539.015602</v>
      </c>
      <c r="AS11" s="2" t="n">
        <v>35326395851.838501</v>
      </c>
      <c r="AT11" s="2" t="n">
        <v>41249057873.653099</v>
      </c>
      <c r="AU11" s="2"/>
      <c r="AV11" s="2"/>
    </row>
    <row r="12">
      <c r="A12" s="24" t="str">
        <f t="shared" si="5"/>
        <v>Services (Non-R&amp;D)</v>
      </c>
      <c r="B12" s="2" t="n">
        <f t="shared" si="6"/>
        <v>144656977636.62601</v>
      </c>
      <c r="C12" s="2" t="n">
        <f t="shared" si="7"/>
        <v>171095478321.14301</v>
      </c>
      <c r="D12" s="2" t="n">
        <f t="shared" si="7"/>
        <v>169216514631.91</v>
      </c>
      <c r="E12" s="2" t="n">
        <f t="shared" si="7"/>
        <v>178700595742.215</v>
      </c>
      <c r="F12" s="27" t="n">
        <f>AS12/AR12-1</f>
        <v>-1.0981959942309105E-2</v>
      </c>
      <c r="G12" s="27" t="n">
        <f>AS12/AL12-1</f>
        <v>0.16977775560178521</v>
      </c>
      <c r="H12" s="27" t="n">
        <f>AT12/AS12</f>
        <v>1.0560470184067752</v>
      </c>
      <c r="I12" s="27" t="n">
        <f>AS12/SUM(AS$9:AS$13)</f>
        <v>0.40851947818507661</v>
      </c>
      <c r="J12" s="27" t="n">
        <f>AT12/SUM(AT9:AT$13)</f>
        <v>0.41064794472001959</v>
      </c>
      <c r="L12" s="1" t="s">
        <v>428</v>
      </c>
      <c r="M12" s="2" t="n">
        <v>61755125020.575203</v>
      </c>
      <c r="N12" s="2" t="n">
        <v>80074743133.936905</v>
      </c>
      <c r="O12" s="2" t="n">
        <v>77331373707.010498</v>
      </c>
      <c r="P12" s="2" t="n">
        <v>70347637850.827698</v>
      </c>
      <c r="Q12" s="2" t="n">
        <v>77228010542.571701</v>
      </c>
      <c r="R12" s="2" t="n">
        <v>78220032541.518204</v>
      </c>
      <c r="S12" s="2" t="n">
        <v>78089578478.028198</v>
      </c>
      <c r="T12" s="2" t="n">
        <v>78203552114.0009</v>
      </c>
      <c r="U12" s="2" t="n">
        <v>80504262614.438705</v>
      </c>
      <c r="V12" s="2" t="n">
        <v>83008330224.146103</v>
      </c>
      <c r="W12" s="2" t="n">
        <v>84788299692.674194</v>
      </c>
      <c r="X12" s="2" t="n">
        <v>90156252266.044998</v>
      </c>
      <c r="Y12" s="2" t="n">
        <v>103945213091.172</v>
      </c>
      <c r="Z12" s="2" t="n">
        <v>132548479712.03101</v>
      </c>
      <c r="AA12" s="2" t="n">
        <v>140743178577.02701</v>
      </c>
      <c r="AB12" s="2" t="n">
        <v>153802237185.246</v>
      </c>
      <c r="AC12" s="2" t="n">
        <v>167008412760.888</v>
      </c>
      <c r="AD12" s="2" t="n">
        <v>173326666853.79099</v>
      </c>
      <c r="AE12" s="2" t="n">
        <v>195723200629.306</v>
      </c>
      <c r="AF12" s="2" t="n">
        <v>198232471907.237</v>
      </c>
      <c r="AG12" s="2" t="n">
        <v>207922223170.23999</v>
      </c>
      <c r="AH12" s="2" t="n">
        <v>200624047447.327</v>
      </c>
      <c r="AI12" s="2" t="n">
        <v>190300446575.87299</v>
      </c>
      <c r="AJ12" s="2" t="n">
        <v>162006618399.189</v>
      </c>
      <c r="AK12" s="2" t="n">
        <v>155552056355.25299</v>
      </c>
      <c r="AL12" s="2" t="n">
        <v>144656977636.62601</v>
      </c>
      <c r="AM12" s="2" t="n">
        <v>148862486204.70901</v>
      </c>
      <c r="AN12" s="2" t="n">
        <v>153569394870.82101</v>
      </c>
      <c r="AO12" s="2" t="n">
        <v>169659201960.40701</v>
      </c>
      <c r="AP12" s="2" t="n">
        <v>178989205823.70599</v>
      </c>
      <c r="AQ12" s="2" t="n">
        <v>190544251117.44501</v>
      </c>
      <c r="AR12" s="2" t="n">
        <v>171095478321.14301</v>
      </c>
      <c r="AS12" s="2" t="n">
        <v>169216514631.91</v>
      </c>
      <c r="AT12" s="2" t="n">
        <v>178700595742.215</v>
      </c>
      <c r="AU12" s="2"/>
      <c r="AV12" s="2"/>
    </row>
    <row r="13">
      <c r="A13" s="24" t="str">
        <f t="shared" si="5"/>
        <v>Unlabeled</v>
      </c>
      <c r="B13" s="2" t="n">
        <f t="shared" si="6"/>
        <v>35983.427012267399</v>
      </c>
      <c r="C13" s="2" t="n">
        <f t="shared" si="7"/>
        <v>413082.90652077401</v>
      </c>
      <c r="D13" s="2" t="n">
        <f t="shared" si="7"/>
        <v>0</v>
      </c>
      <c r="E13" s="2" t="n">
        <f t="shared" si="7"/>
        <v>9537.9837943531893</v>
      </c>
      <c r="F13" s="27" t="n">
        <f>AS13/AR13-1</f>
        <v>-1</v>
      </c>
      <c r="G13" s="27" t="n">
        <f>AS13/AL13-1</f>
        <v>-1</v>
      </c>
      <c r="H13" s="27" t="e">
        <f>AT13/AS13</f>
        <v>#DIV/0!</v>
      </c>
      <c r="I13" s="27" t="n">
        <f>AS13/SUM(AS$9:AS$13)</f>
        <v>0</v>
      </c>
      <c r="J13" s="27" t="n">
        <f>AT13/SUM(AT9:AT$13)</f>
        <v>2.1917965218057327E-8</v>
      </c>
      <c r="L13" s="45" t="s">
        <v>424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 t="n">
        <v>47675602.734118998</v>
      </c>
      <c r="X13" s="2" t="n">
        <v>15520128.6384337</v>
      </c>
      <c r="Y13" s="2" t="n">
        <v>130579365.875036</v>
      </c>
      <c r="Z13" s="2" t="n">
        <v>115417039.64728101</v>
      </c>
      <c r="AA13" s="2" t="n">
        <v>10528669.9160653</v>
      </c>
      <c r="AB13" s="2" t="n">
        <v>5489693.5317829</v>
      </c>
      <c r="AC13" s="2" t="n">
        <v>153442911.17932799</v>
      </c>
      <c r="AD13" s="2" t="n">
        <v>24559458.947674599</v>
      </c>
      <c r="AE13" s="2" t="n">
        <v>490607.41730952298</v>
      </c>
      <c r="AF13" s="2" t="n">
        <v>1301353.4016321001</v>
      </c>
      <c r="AG13" s="2" t="n">
        <v>-332184.73425493599</v>
      </c>
      <c r="AH13" s="2" t="n">
        <v>-180591.70059669099</v>
      </c>
      <c r="AI13" s="2" t="n">
        <v>-8157.49366437355</v>
      </c>
      <c r="AJ13" s="2" t="n">
        <v>-123324.48759280299</v>
      </c>
      <c r="AK13" s="2"/>
      <c r="AL13" s="2" t="n">
        <v>35983.427012267399</v>
      </c>
      <c r="AM13" s="2" t="n">
        <v>4260551.6858879402</v>
      </c>
      <c r="AN13" s="2" t="n">
        <v>1572643.0588817999</v>
      </c>
      <c r="AO13" s="2" t="n">
        <v>-242993.478672472</v>
      </c>
      <c r="AP13" s="2" t="n">
        <v>521779.59854369401</v>
      </c>
      <c r="AQ13" s="2" t="n">
        <v>11052.3082384345</v>
      </c>
      <c r="AR13" s="2" t="n">
        <v>413082.90652077401</v>
      </c>
      <c r="AS13" s="2" t="n">
        <v>0</v>
      </c>
      <c r="AT13" s="2" t="n">
        <v>9537.9837943531893</v>
      </c>
      <c r="AU13" s="2"/>
      <c r="AV13" s="2"/>
    </row>
    <row r="14">
      <c r="A14" s="24" t="str">
        <f t="shared" si="5"/>
        <v>Grand Total</v>
      </c>
      <c r="B14" s="2" t="n">
        <f t="shared" si="6"/>
        <v>328869861606.95282</v>
      </c>
      <c r="C14" s="2" t="n">
        <f t="shared" si="7"/>
        <v>413656871396.60205</v>
      </c>
      <c r="D14" s="2" t="n">
        <f t="shared" si="7"/>
        <v>414218963031.2995</v>
      </c>
      <c r="E14" s="2" t="n">
        <f t="shared" si="7"/>
        <v>435167393481.18091</v>
      </c>
      <c r="F14" s="27" t="n">
        <f>AS14/AR14-1</f>
        <v>1.3588354831377547E-3</v>
      </c>
      <c r="G14" s="27" t="n">
        <f>AS14/AL14-1</f>
        <v>0.2595224171874746</v>
      </c>
      <c r="H14" s="27" t="n">
        <f>AT14/AS14</f>
        <v>1.0505733255102048</v>
      </c>
      <c r="I14" s="27" t="n">
        <f>SUM(I$9:I$13)</f>
        <v>1</v>
      </c>
      <c r="J14" s="27" t="n">
        <f>SUM(J$9:J$13)</f>
        <v>1</v>
      </c>
      <c r="L14" s="45" t="s">
        <v>416</v>
      </c>
      <c r="M14" s="2" t="n">
        <f t="shared" ref="M14:AT14" si="8">SUM(M10:M13)</f>
        <v>239199681230.54459</v>
      </c>
      <c r="N14" s="2" t="n">
        <f t="shared" si="8"/>
        <v>261290729119.94299</v>
      </c>
      <c r="O14" s="2" t="n">
        <f t="shared" si="8"/>
        <v>231052642709.1983</v>
      </c>
      <c r="P14" s="2" t="n">
        <f t="shared" si="8"/>
        <v>222030070082.75241</v>
      </c>
      <c r="Q14" s="2" t="n">
        <f t="shared" si="8"/>
        <v>209755450716.4137</v>
      </c>
      <c r="R14" s="2" t="n">
        <f t="shared" si="8"/>
        <v>204405296246.58203</v>
      </c>
      <c r="S14" s="2" t="n">
        <f t="shared" si="8"/>
        <v>203829663285.77429</v>
      </c>
      <c r="T14" s="2" t="n">
        <f t="shared" si="8"/>
        <v>196101401438.07629</v>
      </c>
      <c r="U14" s="2" t="n">
        <f t="shared" si="8"/>
        <v>195325733178.12</v>
      </c>
      <c r="V14" s="2" t="n">
        <f t="shared" si="8"/>
        <v>201529294725.62872</v>
      </c>
      <c r="W14" s="2" t="n">
        <f t="shared" si="8"/>
        <v>213564752581.37891</v>
      </c>
      <c r="X14" s="2" t="n">
        <f t="shared" si="8"/>
        <v>227146673203.44882</v>
      </c>
      <c r="Y14" s="2" t="n">
        <f t="shared" si="8"/>
        <v>263709938668.58804</v>
      </c>
      <c r="Z14" s="2" t="n">
        <f t="shared" si="8"/>
        <v>322342227697.10004</v>
      </c>
      <c r="AA14" s="2" t="n">
        <f t="shared" si="8"/>
        <v>341766954940.034</v>
      </c>
      <c r="AB14" s="2" t="n">
        <f t="shared" si="8"/>
        <v>383525391241.91937</v>
      </c>
      <c r="AC14" s="2" t="n">
        <f t="shared" si="8"/>
        <v>412680702121.0827</v>
      </c>
      <c r="AD14" s="2" t="n">
        <f t="shared" si="8"/>
        <v>446556751684.68243</v>
      </c>
      <c r="AE14" s="2" t="n">
        <f t="shared" si="8"/>
        <v>503864088501.12506</v>
      </c>
      <c r="AF14" s="2" t="n">
        <f t="shared" si="8"/>
        <v>485157509623.64343</v>
      </c>
      <c r="AG14" s="2" t="n">
        <f t="shared" si="8"/>
        <v>474106785634.96954</v>
      </c>
      <c r="AH14" s="2" t="n">
        <f t="shared" si="8"/>
        <v>472642625007.67133</v>
      </c>
      <c r="AI14" s="2" t="n">
        <f t="shared" si="8"/>
        <v>450371557038.64966</v>
      </c>
      <c r="AJ14" s="2" t="n">
        <f t="shared" si="8"/>
        <v>379139270395.26898</v>
      </c>
      <c r="AK14" s="2" t="n">
        <f t="shared" si="8"/>
        <v>343680149719.00037</v>
      </c>
      <c r="AL14" s="2" t="n">
        <f t="shared" si="8"/>
        <v>328869861606.95282</v>
      </c>
      <c r="AM14" s="2" t="n">
        <f t="shared" si="8"/>
        <v>354928204088.39734</v>
      </c>
      <c r="AN14" s="2" t="n">
        <f t="shared" si="8"/>
        <v>374711885617.73309</v>
      </c>
      <c r="AO14" s="2" t="n">
        <f t="shared" si="8"/>
        <v>409911787418.8053</v>
      </c>
      <c r="AP14" s="2" t="n">
        <f t="shared" si="8"/>
        <v>429667696939.28235</v>
      </c>
      <c r="AQ14" s="2" t="n">
        <f t="shared" si="8"/>
        <v>466978653536.40735</v>
      </c>
      <c r="AR14" s="2" t="n">
        <f t="shared" si="8"/>
        <v>413656871396.60205</v>
      </c>
      <c r="AS14" s="2" t="n">
        <f t="shared" si="8"/>
        <v>414218963031.2995</v>
      </c>
      <c r="AT14" s="2" t="n">
        <f t="shared" si="8"/>
        <v>435167393481.18091</v>
      </c>
      <c r="AU14" s="2"/>
      <c r="AV14" s="2"/>
    </row>
    <row r="15" ht="12.75" customHeight="1">
      <c r="A15" s="24"/>
      <c r="B15" s="14"/>
      <c r="C15" s="14"/>
      <c r="D15" s="14"/>
      <c r="E15" s="14"/>
      <c r="H15" s="8"/>
      <c r="I15" s="4"/>
      <c r="J15" s="4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4"/>
      <c r="B16" s="14"/>
      <c r="C16" s="14"/>
      <c r="D16" s="14"/>
      <c r="E16" s="14"/>
      <c r="H16" s="8"/>
      <c r="I16" s="4"/>
      <c r="J16" s="4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9" t="n">
        <f t="shared" ref="B1:I1" si="1">B17</f>
        <v>2015</v>
      </c>
      <c r="C1" s="9" t="n">
        <f t="shared" si="1"/>
        <v>2021</v>
      </c>
      <c r="D1" s="9" t="n">
        <f t="shared" si="1"/>
        <v>2022</v>
      </c>
      <c r="E1" s="9" t="n">
        <f t="shared" si="1"/>
        <v>2023</v>
      </c>
      <c r="F1" s="9" t="str">
        <f t="shared" si="1"/>
        <v>2021-2022</v>
      </c>
      <c r="G1" s="9" t="str">
        <f t="shared" si="1"/>
        <v>2015-2022</v>
      </c>
      <c r="H1" s="9" t="str">
        <f t="shared" si="1"/>
        <v>2023/2022</v>
      </c>
      <c r="I1" s="9" t="str">
        <f t="shared" si="1"/>
        <v>Share 2022</v>
      </c>
      <c r="J1" s="9" t="str">
        <f>J17</f>
        <v>Share 2023</v>
      </c>
      <c r="L1" s="21" t="s">
        <v>676</v>
      </c>
      <c r="M1" s="22" t="s">
        <v>620</v>
      </c>
      <c r="N1" s="22" t="s">
        <v>621</v>
      </c>
      <c r="O1" s="22" t="s">
        <v>622</v>
      </c>
      <c r="P1" s="22" t="s">
        <v>623</v>
      </c>
      <c r="Q1" s="22" t="s">
        <v>624</v>
      </c>
      <c r="R1" s="22" t="s">
        <v>625</v>
      </c>
      <c r="S1" s="22" t="s">
        <v>626</v>
      </c>
      <c r="T1" s="22" t="s">
        <v>627</v>
      </c>
      <c r="U1" s="22" t="s">
        <v>628</v>
      </c>
      <c r="V1" s="22" t="s">
        <v>629</v>
      </c>
      <c r="W1" s="22" t="s">
        <v>630</v>
      </c>
      <c r="X1" s="22" t="s">
        <v>631</v>
      </c>
      <c r="Y1" s="22" t="s">
        <v>632</v>
      </c>
      <c r="Z1" s="22" t="s">
        <v>633</v>
      </c>
      <c r="AA1" s="22" t="s">
        <v>634</v>
      </c>
      <c r="AB1" s="22" t="s">
        <v>635</v>
      </c>
      <c r="AC1" s="22" t="s">
        <v>636</v>
      </c>
      <c r="AD1" s="22" t="s">
        <v>637</v>
      </c>
      <c r="AE1" s="22" t="s">
        <v>638</v>
      </c>
      <c r="AF1" s="22" t="s">
        <v>639</v>
      </c>
      <c r="AG1" s="22" t="s">
        <v>640</v>
      </c>
      <c r="AH1" s="22" t="s">
        <v>641</v>
      </c>
      <c r="AI1" s="22" t="s">
        <v>642</v>
      </c>
      <c r="AJ1" s="22" t="s">
        <v>643</v>
      </c>
      <c r="AK1" s="22" t="s">
        <v>644</v>
      </c>
      <c r="AL1" s="22" t="s">
        <v>645</v>
      </c>
      <c r="AM1" s="22" t="s">
        <v>646</v>
      </c>
      <c r="AN1" s="22" t="s">
        <v>647</v>
      </c>
      <c r="AO1" s="22" t="s">
        <v>648</v>
      </c>
      <c r="AP1" s="22" t="s">
        <v>649</v>
      </c>
      <c r="AQ1" s="22" t="s">
        <v>650</v>
      </c>
      <c r="AR1" s="22" t="s">
        <v>651</v>
      </c>
      <c r="AS1" s="22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2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2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2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2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2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2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2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2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2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2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2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2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2"/>
    </row>
    <row r="15"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9" t="n">
        <f t="shared" ref="C17:E22" si="4">AR17</f>
        <v>2021</v>
      </c>
      <c r="D17" s="9" t="n">
        <f t="shared" si="4"/>
        <v>2022</v>
      </c>
      <c r="E17" s="9" t="n">
        <f t="shared" si="4"/>
        <v>2023</v>
      </c>
      <c r="F17" s="9" t="str">
        <f>C17&amp;"-"&amp;$D17</f>
        <v>2021-2022</v>
      </c>
      <c r="G17" s="9" t="str">
        <f>B17&amp;"-"&amp;$D17</f>
        <v>2015-2022</v>
      </c>
      <c r="H17" s="9" t="str">
        <f>$E17&amp;"/"&amp;D17</f>
        <v>2023/2022</v>
      </c>
      <c r="I17" s="9" t="str">
        <f>"Share "&amp;AS17</f>
        <v>Share 2022</v>
      </c>
      <c r="J17" s="9" t="str">
        <f>"Share "&amp;AT17</f>
        <v>Share 2023</v>
      </c>
      <c r="K17" s="1"/>
      <c r="L17" s="10" t="str">
        <f>L1</f>
        <v>PlatformPortfolio</v>
      </c>
      <c r="M17" s="10" t="n">
        <f>M1+0</f>
        <v>1990</v>
      </c>
      <c r="N17" s="10" t="n">
        <f t="shared" ref="N17:AT17" si="5">N1+0</f>
        <v>1991</v>
      </c>
      <c r="O17" s="10" t="n">
        <f t="shared" si="5"/>
        <v>1992</v>
      </c>
      <c r="P17" s="10" t="n">
        <f t="shared" si="5"/>
        <v>1993</v>
      </c>
      <c r="Q17" s="10" t="n">
        <f t="shared" si="5"/>
        <v>1994</v>
      </c>
      <c r="R17" s="10" t="n">
        <f t="shared" si="5"/>
        <v>1995</v>
      </c>
      <c r="S17" s="10" t="n">
        <f t="shared" si="5"/>
        <v>1996</v>
      </c>
      <c r="T17" s="10" t="n">
        <f t="shared" si="5"/>
        <v>1997</v>
      </c>
      <c r="U17" s="10" t="n">
        <f t="shared" si="5"/>
        <v>1998</v>
      </c>
      <c r="V17" s="10" t="n">
        <f t="shared" si="5"/>
        <v>1999</v>
      </c>
      <c r="W17" s="10" t="n">
        <f t="shared" si="5"/>
        <v>2000</v>
      </c>
      <c r="X17" s="10" t="n">
        <f t="shared" si="5"/>
        <v>2001</v>
      </c>
      <c r="Y17" s="10" t="n">
        <f t="shared" si="5"/>
        <v>2002</v>
      </c>
      <c r="Z17" s="10" t="n">
        <f t="shared" si="5"/>
        <v>2003</v>
      </c>
      <c r="AA17" s="10" t="n">
        <f t="shared" si="5"/>
        <v>2004</v>
      </c>
      <c r="AB17" s="10" t="n">
        <f t="shared" si="5"/>
        <v>2005</v>
      </c>
      <c r="AC17" s="10" t="n">
        <f t="shared" si="5"/>
        <v>2006</v>
      </c>
      <c r="AD17" s="10" t="n">
        <f t="shared" si="5"/>
        <v>2007</v>
      </c>
      <c r="AE17" s="10" t="n">
        <f t="shared" si="5"/>
        <v>2008</v>
      </c>
      <c r="AF17" s="10" t="n">
        <f t="shared" si="5"/>
        <v>2009</v>
      </c>
      <c r="AG17" s="10" t="n">
        <f t="shared" si="5"/>
        <v>2010</v>
      </c>
      <c r="AH17" s="10" t="n">
        <f t="shared" si="5"/>
        <v>2011</v>
      </c>
      <c r="AI17" s="10" t="n">
        <f t="shared" si="5"/>
        <v>2012</v>
      </c>
      <c r="AJ17" s="10" t="n">
        <f t="shared" si="5"/>
        <v>2013</v>
      </c>
      <c r="AK17" s="10" t="n">
        <f t="shared" si="5"/>
        <v>2014</v>
      </c>
      <c r="AL17" s="10" t="n">
        <f t="shared" si="5"/>
        <v>2015</v>
      </c>
      <c r="AM17" s="10" t="n">
        <f t="shared" si="5"/>
        <v>2016</v>
      </c>
      <c r="AN17" s="10" t="n">
        <f t="shared" si="5"/>
        <v>2017</v>
      </c>
      <c r="AO17" s="10" t="n">
        <f t="shared" si="5"/>
        <v>2018</v>
      </c>
      <c r="AP17" s="10" t="n">
        <f t="shared" si="5"/>
        <v>2019</v>
      </c>
      <c r="AQ17" s="10" t="n">
        <f t="shared" si="5"/>
        <v>2020</v>
      </c>
      <c r="AR17" s="10" t="n">
        <f t="shared" si="5"/>
        <v>2021</v>
      </c>
      <c r="AS17" s="10" t="n">
        <f t="shared" si="5"/>
        <v>2022</v>
      </c>
      <c r="AT17" s="10" t="n">
        <f t="shared" si="5"/>
        <v>2023</v>
      </c>
    </row>
    <row r="18">
      <c r="A18" s="24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5" t="n">
        <f>(D18/C18)-1</f>
        <v>-2.8621102249564045E-2</v>
      </c>
      <c r="G18" s="8" t="n">
        <f>(D18/B18)-1</f>
        <v>1.4288640812878395E-2</v>
      </c>
      <c r="H18" s="25" t="n">
        <f>E18/D18</f>
        <v>1.2316627660809543</v>
      </c>
      <c r="I18" s="4" t="n">
        <f>AS34</f>
        <v>0.18121607817059324</v>
      </c>
      <c r="J18" s="4" t="n">
        <f t="shared" ref="J18:J30" si="6">AT34</f>
        <v>0.21259472017543316</v>
      </c>
      <c r="K18" s="8"/>
      <c r="L18" s="21" t="str">
        <f>L2</f>
        <v>Aircraft</v>
      </c>
      <c r="M18" s="2" t="n">
        <f t="shared" ref="M18:AT18" si="7">IF(M2="","",M2/VLOOKUP(M$17,deflator,2,FALSE))</f>
        <v>61574219146.101059</v>
      </c>
      <c r="N18" s="2" t="n">
        <f t="shared" si="7"/>
        <v>58557064802.447716</v>
      </c>
      <c r="O18" s="2" t="n">
        <f t="shared" si="7"/>
        <v>56801379064.558784</v>
      </c>
      <c r="P18" s="2" t="n">
        <f t="shared" si="7"/>
        <v>54729508899.597862</v>
      </c>
      <c r="Q18" s="2" t="n">
        <f t="shared" si="7"/>
        <v>54688352602.180893</v>
      </c>
      <c r="R18" s="2" t="n">
        <f t="shared" si="7"/>
        <v>47012064374.504341</v>
      </c>
      <c r="S18" s="2" t="n">
        <f t="shared" si="7"/>
        <v>49656147326.040527</v>
      </c>
      <c r="T18" s="2" t="n">
        <f t="shared" si="7"/>
        <v>42152791540.170044</v>
      </c>
      <c r="U18" s="2" t="n">
        <f t="shared" si="7"/>
        <v>44303062515.065346</v>
      </c>
      <c r="V18" s="2" t="n">
        <f t="shared" si="7"/>
        <v>45432730399.185997</v>
      </c>
      <c r="W18" s="2" t="n">
        <f t="shared" si="7"/>
        <v>57229704583.843918</v>
      </c>
      <c r="X18" s="2" t="n">
        <f t="shared" si="7"/>
        <v>56981386574.146477</v>
      </c>
      <c r="Y18" s="2" t="n">
        <f t="shared" si="7"/>
        <v>60605873256.184708</v>
      </c>
      <c r="Z18" s="2" t="n">
        <f t="shared" si="7"/>
        <v>75041449361.931244</v>
      </c>
      <c r="AA18" s="2" t="n">
        <f t="shared" si="7"/>
        <v>71104675168.364441</v>
      </c>
      <c r="AB18" s="2" t="n">
        <f t="shared" si="7"/>
        <v>68259746045.123016</v>
      </c>
      <c r="AC18" s="2" t="n">
        <f t="shared" si="7"/>
        <v>75461502414.63092</v>
      </c>
      <c r="AD18" s="2" t="n">
        <f t="shared" si="7"/>
        <v>82305746900.597885</v>
      </c>
      <c r="AE18" s="2" t="n">
        <f t="shared" si="7"/>
        <v>88948971337.983154</v>
      </c>
      <c r="AF18" s="2" t="n">
        <f t="shared" si="7"/>
        <v>86895594154.187683</v>
      </c>
      <c r="AG18" s="2" t="n">
        <f t="shared" si="7"/>
        <v>83201835110.036865</v>
      </c>
      <c r="AH18" s="2" t="n">
        <f t="shared" si="7"/>
        <v>90154410694.612427</v>
      </c>
      <c r="AI18" s="2" t="n">
        <f t="shared" si="7"/>
        <v>98414556517.821228</v>
      </c>
      <c r="AJ18" s="2" t="n">
        <f t="shared" si="7"/>
        <v>90999568736.990692</v>
      </c>
      <c r="AK18" s="2" t="n">
        <f t="shared" si="7"/>
        <v>70622542742.942719</v>
      </c>
      <c r="AL18" s="2" t="n">
        <f t="shared" si="7"/>
        <v>74055180861.272537</v>
      </c>
      <c r="AM18" s="2" t="n">
        <f t="shared" si="7"/>
        <v>89912289902.019592</v>
      </c>
      <c r="AN18" s="2" t="n">
        <f t="shared" si="7"/>
        <v>100874262034.84833</v>
      </c>
      <c r="AO18" s="2" t="n">
        <f t="shared" si="7"/>
        <v>95210737217.026398</v>
      </c>
      <c r="AP18" s="2" t="n">
        <f t="shared" si="7"/>
        <v>100825627754.52849</v>
      </c>
      <c r="AQ18" s="2" t="n">
        <f t="shared" si="7"/>
        <v>116395171745.77002</v>
      </c>
      <c r="AR18" s="2" t="n">
        <f t="shared" si="7"/>
        <v>77326498357.008698</v>
      </c>
      <c r="AS18" s="2" t="n">
        <f t="shared" si="7"/>
        <v>75113328740.932007</v>
      </c>
      <c r="AT18" s="2" t="n">
        <f t="shared" si="7"/>
        <v>92514290246.604355</v>
      </c>
    </row>
    <row r="19">
      <c r="A19" s="24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5" t="n">
        <f t="shared" ref="F19:F22" si="9">(D19/C19)-1</f>
        <v>7.2464159776770565E-3</v>
      </c>
      <c r="G19" s="8" t="n">
        <f t="shared" ref="G19:G22" si="10">(D19/B19)-1</f>
        <v>0.12948344157104708</v>
      </c>
      <c r="H19" s="25" t="n">
        <f t="shared" ref="H19:H22" si="11">E19/D19</f>
        <v>1.0033524033378298</v>
      </c>
      <c r="I19" s="4" t="n">
        <f t="shared" ref="I19:I30" si="12">AS35</f>
        <v>0.12929127539431323</v>
      </c>
      <c r="J19" s="4" t="n">
        <f t="shared" si="6"/>
        <v>0.12356248942229077</v>
      </c>
      <c r="K19" s="8"/>
      <c r="L19" s="21" t="str">
        <f t="shared" ref="L19:L30" si="13">L3</f>
        <v>Electronics, Comms, &amp; Sensors</v>
      </c>
      <c r="M19" s="2" t="n">
        <f t="shared" ref="M19:AT19" si="14">IF(M3="","",M3/VLOOKUP(M$17,deflator,2,FALSE))</f>
        <v>39159221227.334808</v>
      </c>
      <c r="N19" s="2" t="n">
        <f t="shared" si="14"/>
        <v>37075841095.000999</v>
      </c>
      <c r="O19" s="2" t="n">
        <f t="shared" si="14"/>
        <v>36294366444.878708</v>
      </c>
      <c r="P19" s="2" t="n">
        <f t="shared" si="14"/>
        <v>33369645404.352024</v>
      </c>
      <c r="Q19" s="2" t="n">
        <f t="shared" si="14"/>
        <v>31587983747.947567</v>
      </c>
      <c r="R19" s="2" t="n">
        <f t="shared" si="14"/>
        <v>32767823423.566254</v>
      </c>
      <c r="S19" s="2" t="n">
        <f t="shared" si="14"/>
        <v>31286645512.571953</v>
      </c>
      <c r="T19" s="2" t="n">
        <f t="shared" si="14"/>
        <v>31154027060.906292</v>
      </c>
      <c r="U19" s="2" t="n">
        <f t="shared" si="14"/>
        <v>29189360890.871941</v>
      </c>
      <c r="V19" s="2" t="n">
        <f t="shared" si="14"/>
        <v>32280454746.276798</v>
      </c>
      <c r="W19" s="2" t="n">
        <f t="shared" si="14"/>
        <v>33527491194.08041</v>
      </c>
      <c r="X19" s="2" t="n">
        <f t="shared" si="14"/>
        <v>35314540650.257339</v>
      </c>
      <c r="Y19" s="2" t="n">
        <f t="shared" si="14"/>
        <v>40071632226.978935</v>
      </c>
      <c r="Z19" s="2" t="n">
        <f t="shared" si="14"/>
        <v>47967516257.838058</v>
      </c>
      <c r="AA19" s="2" t="n">
        <f t="shared" si="14"/>
        <v>55828142728.097481</v>
      </c>
      <c r="AB19" s="2" t="n">
        <f t="shared" si="14"/>
        <v>60970223744.04203</v>
      </c>
      <c r="AC19" s="2" t="n">
        <f t="shared" si="14"/>
        <v>63199202019.978439</v>
      </c>
      <c r="AD19" s="2" t="n">
        <f t="shared" si="14"/>
        <v>71379763891.870377</v>
      </c>
      <c r="AE19" s="2" t="n">
        <f t="shared" si="14"/>
        <v>75918269595.883118</v>
      </c>
      <c r="AF19" s="2" t="n">
        <f t="shared" si="14"/>
        <v>73028765970.345032</v>
      </c>
      <c r="AG19" s="2" t="n">
        <f t="shared" si="14"/>
        <v>73410069405.711792</v>
      </c>
      <c r="AH19" s="2" t="n">
        <f t="shared" si="14"/>
        <v>67244939518.493645</v>
      </c>
      <c r="AI19" s="2" t="n">
        <f t="shared" si="14"/>
        <v>62510956202.645874</v>
      </c>
      <c r="AJ19" s="2" t="n">
        <f t="shared" si="14"/>
        <v>51415253750.213882</v>
      </c>
      <c r="AK19" s="2" t="n">
        <f t="shared" si="14"/>
        <v>49683729068.470314</v>
      </c>
      <c r="AL19" s="2" t="n">
        <f t="shared" si="14"/>
        <v>47447095557.595856</v>
      </c>
      <c r="AM19" s="2" t="n">
        <f t="shared" si="14"/>
        <v>51571896527.311089</v>
      </c>
      <c r="AN19" s="2" t="n">
        <f t="shared" si="14"/>
        <v>53626154774.414886</v>
      </c>
      <c r="AO19" s="2" t="n">
        <f t="shared" si="14"/>
        <v>58194501970.041016</v>
      </c>
      <c r="AP19" s="2" t="n">
        <f t="shared" si="14"/>
        <v>61588066384.552559</v>
      </c>
      <c r="AQ19" s="2" t="n">
        <f t="shared" si="14"/>
        <v>61200021920.569908</v>
      </c>
      <c r="AR19" s="2" t="n">
        <f t="shared" si="14"/>
        <v>53205162046.59436</v>
      </c>
      <c r="AS19" s="2" t="n">
        <f t="shared" si="14"/>
        <v>53590708782.943703</v>
      </c>
      <c r="AT19" s="2" t="n">
        <f t="shared" si="14"/>
        <v>53770366453.944313</v>
      </c>
    </row>
    <row r="20">
      <c r="A20" s="24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5" t="n">
        <f t="shared" si="9"/>
        <v>4.6365116531660089E-2</v>
      </c>
      <c r="G20" s="8" t="n">
        <f t="shared" si="10"/>
        <v>0.25475042866635533</v>
      </c>
      <c r="H20" s="25" t="n">
        <f t="shared" si="11"/>
        <v>1.0823231903237156</v>
      </c>
      <c r="I20" s="4" t="n">
        <f t="shared" si="12"/>
        <v>0.13830536383233386</v>
      </c>
      <c r="J20" s="4" t="n">
        <f t="shared" si="6"/>
        <v>0.14258043061944634</v>
      </c>
      <c r="K20" s="8"/>
      <c r="L20" s="21" t="str">
        <f t="shared" si="13"/>
        <v>Facilities and Construction</v>
      </c>
      <c r="M20" s="2" t="n">
        <f t="shared" ref="M20:AT20" si="15">IF(M4="","",M4/VLOOKUP(M$17,deflator,2,FALSE))</f>
        <v>24214566738.898132</v>
      </c>
      <c r="N20" s="2" t="n">
        <f t="shared" si="15"/>
        <v>35489211630.433464</v>
      </c>
      <c r="O20" s="2" t="n">
        <f t="shared" si="15"/>
        <v>33060305718.197456</v>
      </c>
      <c r="P20" s="2" t="n">
        <f t="shared" si="15"/>
        <v>31423990993.4659</v>
      </c>
      <c r="Q20" s="2" t="n">
        <f t="shared" si="15"/>
        <v>36401261590.156601</v>
      </c>
      <c r="R20" s="2" t="n">
        <f t="shared" si="15"/>
        <v>35305115235.925499</v>
      </c>
      <c r="S20" s="2" t="n">
        <f t="shared" si="15"/>
        <v>34903150795.61853</v>
      </c>
      <c r="T20" s="2" t="n">
        <f t="shared" si="15"/>
        <v>34202156353.764755</v>
      </c>
      <c r="U20" s="2" t="n">
        <f t="shared" si="15"/>
        <v>32671693107.257439</v>
      </c>
      <c r="V20" s="2" t="n">
        <f t="shared" si="15"/>
        <v>33985149527.847115</v>
      </c>
      <c r="W20" s="2" t="n">
        <f t="shared" si="15"/>
        <v>33607071625.61105</v>
      </c>
      <c r="X20" s="2" t="n">
        <f t="shared" si="15"/>
        <v>36386532099.619484</v>
      </c>
      <c r="Y20" s="2" t="n">
        <f t="shared" si="15"/>
        <v>40474583671.501091</v>
      </c>
      <c r="Z20" s="2" t="n">
        <f t="shared" si="15"/>
        <v>52491467063.208412</v>
      </c>
      <c r="AA20" s="2" t="n">
        <f t="shared" si="15"/>
        <v>53107535728.912544</v>
      </c>
      <c r="AB20" s="2" t="n">
        <f t="shared" si="15"/>
        <v>57111223115.178818</v>
      </c>
      <c r="AC20" s="2" t="n">
        <f t="shared" si="15"/>
        <v>63684285308.649826</v>
      </c>
      <c r="AD20" s="2" t="n">
        <f t="shared" si="15"/>
        <v>62865701445.919296</v>
      </c>
      <c r="AE20" s="2" t="n">
        <f t="shared" si="15"/>
        <v>76368214261.650879</v>
      </c>
      <c r="AF20" s="2" t="n">
        <f t="shared" si="15"/>
        <v>69229255045.736069</v>
      </c>
      <c r="AG20" s="2" t="n">
        <f t="shared" si="15"/>
        <v>80110872032.97554</v>
      </c>
      <c r="AH20" s="2" t="n">
        <f t="shared" si="15"/>
        <v>69993994528.809311</v>
      </c>
      <c r="AI20" s="2" t="n">
        <f t="shared" si="15"/>
        <v>61715755082.198059</v>
      </c>
      <c r="AJ20" s="2" t="n">
        <f t="shared" si="15"/>
        <v>48825144459.251221</v>
      </c>
      <c r="AK20" s="2" t="n">
        <f t="shared" si="15"/>
        <v>51203398063.673744</v>
      </c>
      <c r="AL20" s="2" t="n">
        <f t="shared" si="15"/>
        <v>45687979487.714485</v>
      </c>
      <c r="AM20" s="2" t="n">
        <f t="shared" si="15"/>
        <v>45834476147.369812</v>
      </c>
      <c r="AN20" s="2" t="n">
        <f t="shared" si="15"/>
        <v>44955565207.77652</v>
      </c>
      <c r="AO20" s="2" t="n">
        <f t="shared" si="15"/>
        <v>53618832958.555923</v>
      </c>
      <c r="AP20" s="2" t="n">
        <f t="shared" si="15"/>
        <v>58329591784.834595</v>
      </c>
      <c r="AQ20" s="2" t="n">
        <f t="shared" si="15"/>
        <v>66524399867.691605</v>
      </c>
      <c r="AR20" s="2" t="n">
        <f t="shared" si="15"/>
        <v>54786814794.752235</v>
      </c>
      <c r="AS20" s="2" t="n">
        <f t="shared" si="15"/>
        <v>57327011847.109398</v>
      </c>
      <c r="AT20" s="2" t="n">
        <f t="shared" si="15"/>
        <v>62046354354.088882</v>
      </c>
    </row>
    <row r="21">
      <c r="A21" s="24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5" t="n">
        <f t="shared" si="9"/>
        <v>3.6139160666092351E-2</v>
      </c>
      <c r="G21" s="8" t="n">
        <f t="shared" si="10"/>
        <v>0.19642397283709845</v>
      </c>
      <c r="H21" s="25" t="n">
        <f t="shared" si="11"/>
        <v>1.2840930976007872</v>
      </c>
      <c r="I21" s="4" t="n">
        <f t="shared" si="12"/>
        <v>2.5947846905120198E-2</v>
      </c>
      <c r="J21" s="4" t="n">
        <f t="shared" si="6"/>
        <v>3.1736700470759618E-2</v>
      </c>
      <c r="K21" s="8"/>
      <c r="L21" s="21" t="str">
        <f t="shared" si="13"/>
        <v>Land Vehicles</v>
      </c>
      <c r="M21" s="2" t="n">
        <f t="shared" ref="M21:AT21" si="16">IF(M5="","",M5/VLOOKUP(M$17,deflator,2,FALSE))</f>
        <v>8496761048.0017824</v>
      </c>
      <c r="N21" s="2" t="n">
        <f t="shared" si="16"/>
        <v>12481647125.48242</v>
      </c>
      <c r="O21" s="2" t="n">
        <f t="shared" si="16"/>
        <v>7801467311.0453205</v>
      </c>
      <c r="P21" s="2" t="n">
        <f t="shared" si="16"/>
        <v>8042332737.8585825</v>
      </c>
      <c r="Q21" s="2" t="n">
        <f t="shared" si="16"/>
        <v>6479188748.0553226</v>
      </c>
      <c r="R21" s="2" t="n">
        <f t="shared" si="16"/>
        <v>5432109078.7952795</v>
      </c>
      <c r="S21" s="2" t="n">
        <f t="shared" si="16"/>
        <v>6329626008.3948431</v>
      </c>
      <c r="T21" s="2" t="n">
        <f t="shared" si="16"/>
        <v>6175858018.889226</v>
      </c>
      <c r="U21" s="2" t="n">
        <f t="shared" si="16"/>
        <v>4682923414.7345123</v>
      </c>
      <c r="V21" s="2" t="n">
        <f t="shared" si="16"/>
        <v>5785017364.1883469</v>
      </c>
      <c r="W21" s="2" t="n">
        <f t="shared" si="16"/>
        <v>5487450607.6074028</v>
      </c>
      <c r="X21" s="2" t="n">
        <f t="shared" si="16"/>
        <v>5202187800.9327898</v>
      </c>
      <c r="Y21" s="2" t="n">
        <f t="shared" si="16"/>
        <v>7430565472.9652891</v>
      </c>
      <c r="Z21" s="2" t="n">
        <f t="shared" si="16"/>
        <v>14692106430.67473</v>
      </c>
      <c r="AA21" s="2" t="n">
        <f t="shared" si="16"/>
        <v>12711240752.528437</v>
      </c>
      <c r="AB21" s="2" t="n">
        <f t="shared" si="16"/>
        <v>22032729785.285828</v>
      </c>
      <c r="AC21" s="2" t="n">
        <f t="shared" si="16"/>
        <v>22554381644.539261</v>
      </c>
      <c r="AD21" s="2" t="n">
        <f t="shared" si="16"/>
        <v>38373128414.38932</v>
      </c>
      <c r="AE21" s="2" t="n">
        <f t="shared" si="16"/>
        <v>52996883518.773216</v>
      </c>
      <c r="AF21" s="2" t="n">
        <f t="shared" si="16"/>
        <v>38051010673.686272</v>
      </c>
      <c r="AG21" s="2" t="n">
        <f t="shared" si="16"/>
        <v>33140317985.34457</v>
      </c>
      <c r="AH21" s="2" t="n">
        <f t="shared" si="16"/>
        <v>25104182140.379528</v>
      </c>
      <c r="AI21" s="2" t="n">
        <f t="shared" si="16"/>
        <v>13636699201.132317</v>
      </c>
      <c r="AJ21" s="2" t="n">
        <f t="shared" si="16"/>
        <v>9241341227.7333317</v>
      </c>
      <c r="AK21" s="2" t="n">
        <f t="shared" si="16"/>
        <v>7066665811.5673494</v>
      </c>
      <c r="AL21" s="2" t="n">
        <f t="shared" si="16"/>
        <v>8989519977.072464</v>
      </c>
      <c r="AM21" s="2" t="n">
        <f t="shared" si="16"/>
        <v>8740081410.0941925</v>
      </c>
      <c r="AN21" s="2" t="n">
        <f t="shared" si="16"/>
        <v>9629493928.0344143</v>
      </c>
      <c r="AO21" s="2" t="n">
        <f t="shared" si="16"/>
        <v>14488721283.495415</v>
      </c>
      <c r="AP21" s="2" t="n">
        <f t="shared" si="16"/>
        <v>14466467605.981047</v>
      </c>
      <c r="AQ21" s="2" t="n">
        <f t="shared" si="16"/>
        <v>12990507721.417185</v>
      </c>
      <c r="AR21" s="2" t="n">
        <f t="shared" si="16"/>
        <v>10380147390.581554</v>
      </c>
      <c r="AS21" s="2" t="n">
        <f t="shared" si="16"/>
        <v>10755277204.8675</v>
      </c>
      <c r="AT21" s="2" t="n">
        <f t="shared" si="16"/>
        <v>13810777221.553444</v>
      </c>
    </row>
    <row r="22">
      <c r="A22" s="24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5" t="n">
        <f t="shared" si="9"/>
        <v>6.8104593303573546E-2</v>
      </c>
      <c r="G22" s="8" t="n">
        <f t="shared" si="10"/>
        <v>0.2279192615193224</v>
      </c>
      <c r="H22" s="25" t="n">
        <f t="shared" si="11"/>
        <v>0.86740923611318865</v>
      </c>
      <c r="I22" s="4" t="n">
        <f t="shared" si="12"/>
        <v>3.3335164762899501E-2</v>
      </c>
      <c r="J22" s="4" t="n">
        <f t="shared" si="6"/>
        <v>2.7541689816675569E-2</v>
      </c>
      <c r="K22" s="8"/>
      <c r="L22" s="21" t="str">
        <f t="shared" si="13"/>
        <v>Missile Defense</v>
      </c>
      <c r="M22" s="2" t="n">
        <f t="shared" ref="M22:AT22" si="17">IF(M6="","",M6/VLOOKUP(M$17,deflator,2,FALSE))</f>
        <v>6032822140.0156631</v>
      </c>
      <c r="N22" s="2" t="n">
        <f t="shared" si="17"/>
        <v>9990757469.1617203</v>
      </c>
      <c r="O22" s="2" t="n">
        <f t="shared" si="17"/>
        <v>7336657438.4778309</v>
      </c>
      <c r="P22" s="2" t="n">
        <f t="shared" si="17"/>
        <v>9130873892.2600651</v>
      </c>
      <c r="Q22" s="2" t="n">
        <f t="shared" si="17"/>
        <v>7679140602.4776936</v>
      </c>
      <c r="R22" s="2" t="n">
        <f t="shared" si="17"/>
        <v>6112165700.2051973</v>
      </c>
      <c r="S22" s="2" t="n">
        <f t="shared" si="17"/>
        <v>6393941560.3542337</v>
      </c>
      <c r="T22" s="2" t="n">
        <f t="shared" si="17"/>
        <v>6784225907.7746811</v>
      </c>
      <c r="U22" s="2" t="n">
        <f t="shared" si="17"/>
        <v>6016289806.1540356</v>
      </c>
      <c r="V22" s="2" t="n">
        <f t="shared" si="17"/>
        <v>6045865409.8292971</v>
      </c>
      <c r="W22" s="2" t="n">
        <f t="shared" si="17"/>
        <v>4848869081.8696394</v>
      </c>
      <c r="X22" s="2" t="n">
        <f t="shared" si="17"/>
        <v>5307092982.4086943</v>
      </c>
      <c r="Y22" s="2" t="n">
        <f t="shared" si="17"/>
        <v>7340234282.0495338</v>
      </c>
      <c r="Z22" s="2" t="n">
        <f t="shared" si="17"/>
        <v>7674708301.5229025</v>
      </c>
      <c r="AA22" s="2" t="n">
        <f t="shared" si="17"/>
        <v>8913906509.0677872</v>
      </c>
      <c r="AB22" s="2" t="n">
        <f t="shared" si="17"/>
        <v>9373227968.9128246</v>
      </c>
      <c r="AC22" s="2" t="n">
        <f t="shared" si="17"/>
        <v>9455904248.6044426</v>
      </c>
      <c r="AD22" s="2" t="n">
        <f t="shared" si="17"/>
        <v>11305963554.771526</v>
      </c>
      <c r="AE22" s="2" t="n">
        <f t="shared" si="17"/>
        <v>11679538857.978008</v>
      </c>
      <c r="AF22" s="2" t="n">
        <f t="shared" si="17"/>
        <v>13855427183.858551</v>
      </c>
      <c r="AG22" s="2" t="n">
        <f t="shared" si="17"/>
        <v>13792195770.239588</v>
      </c>
      <c r="AH22" s="2" t="n">
        <f t="shared" si="17"/>
        <v>13991221655.207479</v>
      </c>
      <c r="AI22" s="2" t="n">
        <f t="shared" si="17"/>
        <v>14329817570.896286</v>
      </c>
      <c r="AJ22" s="2" t="n">
        <f t="shared" si="17"/>
        <v>13387711443.580627</v>
      </c>
      <c r="AK22" s="2" t="n">
        <f t="shared" si="17"/>
        <v>10332934647.685165</v>
      </c>
      <c r="AL22" s="2" t="n">
        <f t="shared" si="17"/>
        <v>11252605037.263334</v>
      </c>
      <c r="AM22" s="2" t="n">
        <f t="shared" si="17"/>
        <v>11879057613.577915</v>
      </c>
      <c r="AN22" s="2" t="n">
        <f t="shared" si="17"/>
        <v>10088309922.560448</v>
      </c>
      <c r="AO22" s="2" t="n">
        <f t="shared" si="17"/>
        <v>15332495553.864124</v>
      </c>
      <c r="AP22" s="2" t="n">
        <f t="shared" si="17"/>
        <v>16611210649.136841</v>
      </c>
      <c r="AQ22" s="52" t="n">
        <f t="shared" si="17"/>
        <v>21407267121.900928</v>
      </c>
      <c r="AR22" s="2" t="n">
        <f t="shared" si="17"/>
        <v>12936270992.702202</v>
      </c>
      <c r="AS22" s="2" t="n">
        <f t="shared" si="17"/>
        <v>13817290467.525</v>
      </c>
      <c r="AT22" s="2" t="n">
        <f t="shared" si="17"/>
        <v>11985245369.589903</v>
      </c>
    </row>
    <row r="23">
      <c r="A23" s="24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5" t="n">
        <f t="shared" ref="F23:F30" si="23">(D23/C23)-1</f>
        <v>-0.12922197237911948</v>
      </c>
      <c r="G23" s="8" t="n">
        <f t="shared" ref="G23:G30" si="24">(D23/B23)-1</f>
        <v>0.28237267391361676</v>
      </c>
      <c r="H23" s="5" t="n">
        <f t="shared" ref="H23:H30" si="25">E23/D23</f>
        <v>1.5854856044078944</v>
      </c>
      <c r="I23" s="4" t="n">
        <f>E23/C23</f>
        <v>1.380606027427606</v>
      </c>
      <c r="J23" s="4" t="n">
        <f t="shared" si="6"/>
        <v>7.475601758751424E-2</v>
      </c>
      <c r="K23" s="8"/>
      <c r="L23" s="21" t="str">
        <f t="shared" si="13"/>
        <v>Ordnance and Missiles</v>
      </c>
      <c r="M23" s="2" t="n">
        <f t="shared" ref="M23:AT23" si="26">IF(M7="","",M7/VLOOKUP(M$17,deflator,2,FALSE))</f>
        <v>22521272714.328114</v>
      </c>
      <c r="N23" s="2" t="n">
        <f t="shared" si="26"/>
        <v>28467781065.670673</v>
      </c>
      <c r="O23" s="2" t="n">
        <f t="shared" si="26"/>
        <v>25209506559.790302</v>
      </c>
      <c r="P23" s="2" t="n">
        <f t="shared" si="26"/>
        <v>20443265377.561279</v>
      </c>
      <c r="Q23" s="2" t="n">
        <f t="shared" si="26"/>
        <v>15276697121.496216</v>
      </c>
      <c r="R23" s="2" t="n">
        <f t="shared" si="26"/>
        <v>14978464116.906574</v>
      </c>
      <c r="S23" s="2" t="n">
        <f t="shared" si="26"/>
        <v>15173276336.52277</v>
      </c>
      <c r="T23" s="2" t="n">
        <f t="shared" si="26"/>
        <v>13581379410.944469</v>
      </c>
      <c r="U23" s="2" t="n">
        <f t="shared" si="26"/>
        <v>14412955191.778114</v>
      </c>
      <c r="V23" s="2" t="n">
        <f t="shared" si="26"/>
        <v>15111299548.317213</v>
      </c>
      <c r="W23" s="2" t="n">
        <f t="shared" si="26"/>
        <v>14026802467.282799</v>
      </c>
      <c r="X23" s="2" t="n">
        <f t="shared" si="26"/>
        <v>14387811670.518351</v>
      </c>
      <c r="Y23" s="2" t="n">
        <f t="shared" si="26"/>
        <v>19193136187.979816</v>
      </c>
      <c r="Z23" s="2" t="n">
        <f t="shared" si="26"/>
        <v>20683722929.804211</v>
      </c>
      <c r="AA23" s="2" t="n">
        <f t="shared" si="26"/>
        <v>20963778883.349567</v>
      </c>
      <c r="AB23" s="2" t="n">
        <f t="shared" si="26"/>
        <v>21424618194.841221</v>
      </c>
      <c r="AC23" s="2" t="n">
        <f t="shared" si="26"/>
        <v>21008087254.818909</v>
      </c>
      <c r="AD23" s="2" t="n">
        <f t="shared" si="26"/>
        <v>24422124686.592831</v>
      </c>
      <c r="AE23" s="2" t="n">
        <f t="shared" si="26"/>
        <v>25601964637.378498</v>
      </c>
      <c r="AF23" s="2" t="n">
        <f t="shared" si="26"/>
        <v>23641455221.287216</v>
      </c>
      <c r="AG23" s="2" t="n">
        <f t="shared" si="26"/>
        <v>21825869111.1642</v>
      </c>
      <c r="AH23" s="2" t="n">
        <f t="shared" si="26"/>
        <v>19781379695.182354</v>
      </c>
      <c r="AI23" s="2" t="n">
        <f t="shared" si="26"/>
        <v>19745872239.354103</v>
      </c>
      <c r="AJ23" s="2" t="n">
        <f t="shared" si="26"/>
        <v>16183537443.316336</v>
      </c>
      <c r="AK23" s="2" t="n">
        <f t="shared" si="26"/>
        <v>15259430299.08836</v>
      </c>
      <c r="AL23" s="2" t="n">
        <f t="shared" si="26"/>
        <v>16000219703.235466</v>
      </c>
      <c r="AM23" s="2" t="n">
        <f t="shared" si="26"/>
        <v>19529665755.280392</v>
      </c>
      <c r="AN23" s="2" t="n">
        <f t="shared" si="26"/>
        <v>21090957667.380295</v>
      </c>
      <c r="AO23" s="2" t="n">
        <f t="shared" si="26"/>
        <v>24748349325.814251</v>
      </c>
      <c r="AP23" s="2" t="n">
        <f t="shared" si="26"/>
        <v>25931154341.482841</v>
      </c>
      <c r="AQ23" s="2" t="n">
        <f t="shared" si="26"/>
        <v>26371750912.250778</v>
      </c>
      <c r="AR23" s="2" t="n">
        <f t="shared" si="26"/>
        <v>23563116974.945808</v>
      </c>
      <c r="AS23" s="2" t="n">
        <f t="shared" si="26"/>
        <v>20518244524.0434</v>
      </c>
      <c r="AT23" s="2" t="n">
        <f t="shared" si="26"/>
        <v>32531381320.591919</v>
      </c>
    </row>
    <row r="24">
      <c r="A24" s="24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5" t="n">
        <f t="shared" si="23"/>
        <v>1.7809460220675311E-2</v>
      </c>
      <c r="G24" s="8" t="n">
        <f t="shared" si="24"/>
        <v>1.3172663377194351</v>
      </c>
      <c r="H24" s="25" t="n">
        <f t="shared" si="25"/>
        <v>0.52179837696527109</v>
      </c>
      <c r="I24" s="4" t="n">
        <f t="shared" si="12"/>
        <v>0.14125588545064782</v>
      </c>
      <c r="J24" s="4" t="n">
        <f t="shared" si="6"/>
        <v>7.0205835213182272E-2</v>
      </c>
      <c r="K24" s="8"/>
      <c r="L24" s="21" t="str">
        <f t="shared" si="13"/>
        <v>Other Products</v>
      </c>
      <c r="M24" s="2" t="n">
        <f t="shared" ref="M24:AT24" si="27">IF(M8="","",M8/VLOOKUP(M$17,deflator,2,FALSE))</f>
        <v>21651236733.666534</v>
      </c>
      <c r="N24" s="2" t="n">
        <f t="shared" si="27"/>
        <v>26227166146.217731</v>
      </c>
      <c r="O24" s="2" t="n">
        <f t="shared" si="27"/>
        <v>18106796731.923656</v>
      </c>
      <c r="P24" s="2" t="n">
        <f t="shared" si="27"/>
        <v>19300123614.819847</v>
      </c>
      <c r="Q24" s="2" t="n">
        <f t="shared" si="27"/>
        <v>15442633771.917412</v>
      </c>
      <c r="R24" s="2" t="n">
        <f t="shared" si="27"/>
        <v>15015339183.890711</v>
      </c>
      <c r="S24" s="2" t="n">
        <f t="shared" si="27"/>
        <v>16566119779.704824</v>
      </c>
      <c r="T24" s="2" t="n">
        <f t="shared" si="27"/>
        <v>16383454141.171104</v>
      </c>
      <c r="U24" s="2" t="n">
        <f t="shared" si="27"/>
        <v>14295077561.123627</v>
      </c>
      <c r="V24" s="2" t="n">
        <f t="shared" si="27"/>
        <v>12656854970.771639</v>
      </c>
      <c r="W24" s="2" t="n">
        <f t="shared" si="27"/>
        <v>13954681066.586061</v>
      </c>
      <c r="X24" s="2" t="n">
        <f t="shared" si="27"/>
        <v>16129648066.364489</v>
      </c>
      <c r="Y24" s="2" t="n">
        <f t="shared" si="27"/>
        <v>20797175935.721046</v>
      </c>
      <c r="Z24" s="2" t="n">
        <f t="shared" si="27"/>
        <v>23685286879.186131</v>
      </c>
      <c r="AA24" s="2" t="n">
        <f t="shared" si="27"/>
        <v>27245549452.035076</v>
      </c>
      <c r="AB24" s="2" t="n">
        <f t="shared" si="27"/>
        <v>45891620149.398399</v>
      </c>
      <c r="AC24" s="2" t="n">
        <f t="shared" si="27"/>
        <v>48403423794.28376</v>
      </c>
      <c r="AD24" s="2" t="n">
        <f t="shared" si="27"/>
        <v>46664769539.861626</v>
      </c>
      <c r="AE24" s="2" t="n">
        <f t="shared" si="27"/>
        <v>52121026263.058998</v>
      </c>
      <c r="AF24" s="2" t="n">
        <f t="shared" si="27"/>
        <v>47002854100.146927</v>
      </c>
      <c r="AG24" s="2" t="n">
        <f t="shared" si="27"/>
        <v>38513105040.630951</v>
      </c>
      <c r="AH24" s="2" t="n">
        <f t="shared" si="27"/>
        <v>38455740597.259903</v>
      </c>
      <c r="AI24" s="2" t="n">
        <f t="shared" si="27"/>
        <v>44520637233.041176</v>
      </c>
      <c r="AJ24" s="2" t="n">
        <f t="shared" si="27"/>
        <v>32970031290.773384</v>
      </c>
      <c r="AK24" s="2" t="n">
        <f t="shared" si="27"/>
        <v>29528572747.253456</v>
      </c>
      <c r="AL24" s="2" t="n">
        <f t="shared" si="27"/>
        <v>25266837103.26149</v>
      </c>
      <c r="AM24" s="2" t="n">
        <f t="shared" si="27"/>
        <v>23083112776.271935</v>
      </c>
      <c r="AN24" s="2" t="n">
        <f t="shared" si="27"/>
        <v>25235269709.152843</v>
      </c>
      <c r="AO24" s="2" t="n">
        <f t="shared" si="27"/>
        <v>28964975450.837879</v>
      </c>
      <c r="AP24" s="2" t="n">
        <f t="shared" si="27"/>
        <v>26010582058.466747</v>
      </c>
      <c r="AQ24" s="2" t="n">
        <f t="shared" si="27"/>
        <v>28293543126.481197</v>
      </c>
      <c r="AR24" s="2" t="n">
        <f t="shared" si="27"/>
        <v>57525493099.006805</v>
      </c>
      <c r="AS24" s="2" t="n">
        <f t="shared" si="27"/>
        <v>58549991080.028297</v>
      </c>
      <c r="AT24" s="2" t="n">
        <f t="shared" si="27"/>
        <v>30551290316.889866</v>
      </c>
    </row>
    <row r="25" ht="30" customHeight="1">
      <c r="A25" s="24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5" t="n">
        <f t="shared" si="23"/>
        <v>-1.5348399772824539E-2</v>
      </c>
      <c r="G25" s="8" t="n">
        <f t="shared" si="24"/>
        <v>0.38697325062645005</v>
      </c>
      <c r="H25" s="25" t="n">
        <f t="shared" si="25"/>
        <v>1.1665645035664121</v>
      </c>
      <c r="I25" s="4" t="n">
        <f t="shared" si="12"/>
        <v>0.13281943251350847</v>
      </c>
      <c r="J25" s="4" t="n">
        <f t="shared" si="6"/>
        <v>0.14758231295693089</v>
      </c>
      <c r="K25" s="8"/>
      <c r="L25" s="21" t="str">
        <f t="shared" si="13"/>
        <v>Other R&amp;D and Knowledge Based</v>
      </c>
      <c r="M25" s="2" t="n">
        <f t="shared" ref="M25:AT25" si="28">IF(M9="","",M9/VLOOKUP(M$17,deflator,2,FALSE))</f>
        <v>15450802838.830292</v>
      </c>
      <c r="N25" s="2" t="n">
        <f t="shared" si="28"/>
        <v>15213380754.914886</v>
      </c>
      <c r="O25" s="2" t="n">
        <f t="shared" si="28"/>
        <v>16450972910.352575</v>
      </c>
      <c r="P25" s="2" t="n">
        <f t="shared" si="28"/>
        <v>15672825316.858921</v>
      </c>
      <c r="Q25" s="2" t="n">
        <f t="shared" si="28"/>
        <v>15151635589.18721</v>
      </c>
      <c r="R25" s="2" t="n">
        <f t="shared" si="28"/>
        <v>15564950505.670574</v>
      </c>
      <c r="S25" s="2" t="n">
        <f t="shared" si="28"/>
        <v>15982498775.85216</v>
      </c>
      <c r="T25" s="2" t="n">
        <f t="shared" si="28"/>
        <v>16393504944.508383</v>
      </c>
      <c r="U25" s="2" t="n">
        <f t="shared" si="28"/>
        <v>18043129720.771862</v>
      </c>
      <c r="V25" s="2" t="n">
        <f t="shared" si="28"/>
        <v>18614354149.942249</v>
      </c>
      <c r="W25" s="2" t="n">
        <f t="shared" si="28"/>
        <v>20062674055.632362</v>
      </c>
      <c r="X25" s="2" t="n">
        <f t="shared" si="28"/>
        <v>19595552760.95097</v>
      </c>
      <c r="Y25" s="2" t="n">
        <f t="shared" si="28"/>
        <v>24595530742.640518</v>
      </c>
      <c r="Z25" s="2" t="n">
        <f t="shared" si="28"/>
        <v>28077235200.901901</v>
      </c>
      <c r="AA25" s="2" t="n">
        <f t="shared" si="28"/>
        <v>30550889174.96632</v>
      </c>
      <c r="AB25" s="2" t="n">
        <f t="shared" si="28"/>
        <v>36705510767.094261</v>
      </c>
      <c r="AC25" s="2" t="n">
        <f t="shared" si="28"/>
        <v>40156080320.270172</v>
      </c>
      <c r="AD25" s="2" t="n">
        <f t="shared" si="28"/>
        <v>41227518605.484978</v>
      </c>
      <c r="AE25" s="2" t="n">
        <f t="shared" si="28"/>
        <v>45047751181.517395</v>
      </c>
      <c r="AF25" s="2" t="n">
        <f t="shared" si="28"/>
        <v>50830919007.392952</v>
      </c>
      <c r="AG25" s="2" t="n">
        <f t="shared" si="28"/>
        <v>52428344498.169777</v>
      </c>
      <c r="AH25" s="2" t="n">
        <f t="shared" si="28"/>
        <v>51120307385.78949</v>
      </c>
      <c r="AI25" s="2" t="n">
        <f t="shared" si="28"/>
        <v>50522352799.565941</v>
      </c>
      <c r="AJ25" s="2" t="n">
        <f t="shared" si="28"/>
        <v>42148877994.466965</v>
      </c>
      <c r="AK25" s="2" t="n">
        <f t="shared" si="28"/>
        <v>40607361293.497513</v>
      </c>
      <c r="AL25" s="2" t="n">
        <f t="shared" si="28"/>
        <v>39692990157.637085</v>
      </c>
      <c r="AM25" s="2" t="n">
        <f t="shared" si="28"/>
        <v>39725046239.296471</v>
      </c>
      <c r="AN25" s="2" t="n">
        <f t="shared" si="28"/>
        <v>41061414318.557617</v>
      </c>
      <c r="AO25" s="2" t="n">
        <f t="shared" si="28"/>
        <v>44155964597.920418</v>
      </c>
      <c r="AP25" s="2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" t="n">
        <f t="shared" si="28"/>
        <v>55053115586.021599</v>
      </c>
      <c r="AT25" s="2" t="n">
        <f t="shared" si="28"/>
        <v>64223010453.391594</v>
      </c>
    </row>
    <row r="26">
      <c r="A26" s="24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5" t="n">
        <f t="shared" si="23"/>
        <v>-3.9698843493211067E-3</v>
      </c>
      <c r="G26" s="8" t="n">
        <f t="shared" si="24"/>
        <v>0.11325399484239029</v>
      </c>
      <c r="H26" s="25" t="e">
        <f t="shared" si="25"/>
        <v>#REF!</v>
      </c>
      <c r="I26" s="4" t="n">
        <f t="shared" si="12"/>
        <v>7.4086274921824929E-2</v>
      </c>
      <c r="J26" s="4" t="n">
        <f t="shared" si="6"/>
        <v>7.0338702497137626E-2</v>
      </c>
      <c r="K26" s="8"/>
      <c r="L26" s="21" t="str">
        <f t="shared" si="13"/>
        <v>Other Services</v>
      </c>
      <c r="M26" s="2" t="n">
        <f t="shared" ref="M26:AT26" si="29">IF(M10="","",M10/VLOOKUP(M$17,deflator,2,FALSE))</f>
        <v>8715703916.015358</v>
      </c>
      <c r="N26" s="2" t="n">
        <f t="shared" si="29"/>
        <v>10827091765.381065</v>
      </c>
      <c r="O26" s="2" t="n">
        <f t="shared" si="29"/>
        <v>7884843650.4908905</v>
      </c>
      <c r="P26" s="2" t="n">
        <f t="shared" si="29"/>
        <v>5626648187.0794125</v>
      </c>
      <c r="Q26" s="2" t="n">
        <f t="shared" si="29"/>
        <v>7187540525.5504684</v>
      </c>
      <c r="R26" s="2" t="n">
        <f t="shared" si="29"/>
        <v>9244340955.1015072</v>
      </c>
      <c r="S26" s="2" t="n">
        <f t="shared" si="29"/>
        <v>8747246056.9106579</v>
      </c>
      <c r="T26" s="2" t="n">
        <f t="shared" si="29"/>
        <v>9795116431.5589237</v>
      </c>
      <c r="U26" s="2" t="n">
        <f t="shared" si="29"/>
        <v>10134452288.097168</v>
      </c>
      <c r="V26" s="2" t="n">
        <f t="shared" si="29"/>
        <v>12104814615.13991</v>
      </c>
      <c r="W26" s="2" t="n">
        <f t="shared" si="29"/>
        <v>10513387835.979227</v>
      </c>
      <c r="X26" s="2" t="n">
        <f t="shared" si="29"/>
        <v>11705540708.22584</v>
      </c>
      <c r="Y26" s="2" t="n">
        <f t="shared" si="29"/>
        <v>16376204841.14505</v>
      </c>
      <c r="Z26" s="2" t="n">
        <f t="shared" si="29"/>
        <v>24541946307.442871</v>
      </c>
      <c r="AA26" s="2" t="n">
        <f t="shared" si="29"/>
        <v>29931538278.397972</v>
      </c>
      <c r="AB26" s="2" t="n">
        <f t="shared" si="29"/>
        <v>32067955377.245579</v>
      </c>
      <c r="AC26" s="2" t="n">
        <f t="shared" si="29"/>
        <v>33889152264.904037</v>
      </c>
      <c r="AD26" s="2" t="n">
        <f t="shared" si="29"/>
        <v>33337136670.319706</v>
      </c>
      <c r="AE26" s="2" t="n">
        <f t="shared" si="29"/>
        <v>36615226021.508812</v>
      </c>
      <c r="AF26" s="2" t="n">
        <f t="shared" si="29"/>
        <v>40543123216.213326</v>
      </c>
      <c r="AG26" s="2" t="n">
        <f t="shared" si="29"/>
        <v>43203118171.420212</v>
      </c>
      <c r="AH26" s="2" t="n">
        <f t="shared" si="29"/>
        <v>47182129693.972237</v>
      </c>
      <c r="AI26" s="2" t="n">
        <f t="shared" si="29"/>
        <v>42645126699.185448</v>
      </c>
      <c r="AJ26" s="2" t="n">
        <f t="shared" si="29"/>
        <v>37990815490.284599</v>
      </c>
      <c r="AK26" s="2" t="n">
        <f t="shared" si="29"/>
        <v>31145432838.222836</v>
      </c>
      <c r="AL26" s="2" t="n">
        <f t="shared" si="29"/>
        <v>27584415001.755798</v>
      </c>
      <c r="AM26" s="2" t="n">
        <f t="shared" si="29"/>
        <v>28354474597.673756</v>
      </c>
      <c r="AN26" s="2" t="n">
        <f t="shared" si="29"/>
        <v>30727583066.355343</v>
      </c>
      <c r="AO26" s="2" t="n">
        <f t="shared" si="29"/>
        <v>32488797315.241486</v>
      </c>
      <c r="AP26" s="2" t="n">
        <f t="shared" si="29"/>
        <v>33185107338.600655</v>
      </c>
      <c r="AQ26" s="2" t="n">
        <f t="shared" si="29"/>
        <v>32689420688.607788</v>
      </c>
      <c r="AR26" s="2" t="n">
        <f t="shared" si="29"/>
        <v>30830855125.333248</v>
      </c>
      <c r="AS26" s="2" t="n">
        <f t="shared" si="29"/>
        <v>30708460196.095001</v>
      </c>
      <c r="AT26" s="2" t="n">
        <f t="shared" si="29"/>
        <v>30609109826.527641</v>
      </c>
    </row>
    <row r="27">
      <c r="A27" s="24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5" t="n">
        <f t="shared" si="23"/>
        <v>5.2863899512662904E-3</v>
      </c>
      <c r="G27" s="8" t="n">
        <f t="shared" si="24"/>
        <v>0.33469008403402478</v>
      </c>
      <c r="H27" s="25" t="n">
        <f t="shared" si="25"/>
        <v>1.111519282785731</v>
      </c>
      <c r="I27" s="4" t="n">
        <f t="shared" si="12"/>
        <v>8.2976943625897387E-2</v>
      </c>
      <c r="J27" s="4" t="n">
        <f t="shared" si="6"/>
        <v>8.7849313067064699E-2</v>
      </c>
      <c r="K27" s="8"/>
      <c r="L27" s="21" t="str">
        <f t="shared" si="13"/>
        <v>Ships &amp; Submarines</v>
      </c>
      <c r="M27" s="2" t="n">
        <f t="shared" ref="M27:AT27" si="30">IF(M11="","",M11/VLOOKUP(M$17,deflator,2,FALSE))</f>
        <v>21228143918.822308</v>
      </c>
      <c r="N27" s="2" t="n">
        <f t="shared" si="30"/>
        <v>18255763741.932308</v>
      </c>
      <c r="O27" s="2" t="n">
        <f t="shared" si="30"/>
        <v>16101818741.121265</v>
      </c>
      <c r="P27" s="2" t="n">
        <f t="shared" si="30"/>
        <v>17383554422.253849</v>
      </c>
      <c r="Q27" s="2" t="n">
        <f t="shared" si="30"/>
        <v>13228605702.360325</v>
      </c>
      <c r="R27" s="2" t="n">
        <f t="shared" si="30"/>
        <v>16925701573.508938</v>
      </c>
      <c r="S27" s="2" t="n">
        <f t="shared" si="30"/>
        <v>13714338594.757454</v>
      </c>
      <c r="T27" s="2" t="n">
        <f t="shared" si="30"/>
        <v>14102066190.556244</v>
      </c>
      <c r="U27" s="2" t="n">
        <f t="shared" si="30"/>
        <v>15646035550.261097</v>
      </c>
      <c r="V27" s="2" t="n">
        <f t="shared" si="30"/>
        <v>13723041606.572685</v>
      </c>
      <c r="W27" s="2" t="n">
        <f t="shared" si="30"/>
        <v>15116482362.763485</v>
      </c>
      <c r="X27" s="2" t="n">
        <f t="shared" si="30"/>
        <v>19567542731.426403</v>
      </c>
      <c r="Y27" s="2" t="n">
        <f t="shared" si="30"/>
        <v>19715757553.082233</v>
      </c>
      <c r="Z27" s="2" t="n">
        <f t="shared" si="30"/>
        <v>19311053203.19809</v>
      </c>
      <c r="AA27" s="2" t="n">
        <f t="shared" si="30"/>
        <v>22078390480.754063</v>
      </c>
      <c r="AB27" s="2" t="n">
        <f t="shared" si="30"/>
        <v>20269544729.939724</v>
      </c>
      <c r="AC27" s="2" t="n">
        <f t="shared" si="30"/>
        <v>23515514025.903873</v>
      </c>
      <c r="AD27" s="2" t="n">
        <f t="shared" si="30"/>
        <v>23478822797.172806</v>
      </c>
      <c r="AE27" s="2" t="n">
        <f t="shared" si="30"/>
        <v>25798774673.887787</v>
      </c>
      <c r="AF27" s="2" t="n">
        <f t="shared" si="30"/>
        <v>28374645953.187721</v>
      </c>
      <c r="AG27" s="2" t="n">
        <f t="shared" si="30"/>
        <v>22973054057.059769</v>
      </c>
      <c r="AH27" s="2" t="n">
        <f t="shared" si="30"/>
        <v>36405111071.527328</v>
      </c>
      <c r="AI27" s="2" t="n">
        <f t="shared" si="30"/>
        <v>29998051193.214455</v>
      </c>
      <c r="AJ27" s="2" t="n">
        <f t="shared" si="30"/>
        <v>28635668532.622746</v>
      </c>
      <c r="AK27" s="2" t="n">
        <f t="shared" si="30"/>
        <v>28907044795.933044</v>
      </c>
      <c r="AL27" s="2" t="n">
        <f t="shared" si="30"/>
        <v>25768983146.72308</v>
      </c>
      <c r="AM27" s="2" t="n">
        <f t="shared" si="30"/>
        <v>29326009878.155125</v>
      </c>
      <c r="AN27" s="2" t="n">
        <f t="shared" si="30"/>
        <v>31813280907.799789</v>
      </c>
      <c r="AO27" s="2" t="n">
        <f t="shared" si="30"/>
        <v>35758710800.095146</v>
      </c>
      <c r="AP27" s="2" t="n">
        <f t="shared" si="30"/>
        <v>37313400732.545135</v>
      </c>
      <c r="AQ27" s="2" t="n">
        <f t="shared" si="30"/>
        <v>44302797261.321129</v>
      </c>
      <c r="AR27" s="2" t="n">
        <f t="shared" si="30"/>
        <v>34212744373.50983</v>
      </c>
      <c r="AS27" s="2" t="n">
        <f t="shared" si="30"/>
        <v>34393606281.571198</v>
      </c>
      <c r="AT27" s="2" t="n">
        <f t="shared" si="30"/>
        <v>38229156586.506828</v>
      </c>
    </row>
    <row r="28">
      <c r="A28" s="24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5" t="n">
        <f t="shared" si="23"/>
        <v>0.2008122590924637</v>
      </c>
      <c r="G28" s="8" t="n">
        <f t="shared" si="24"/>
        <v>-0.3493396787282167</v>
      </c>
      <c r="H28" s="25" t="n">
        <f t="shared" si="25"/>
        <v>1.0484432125472891</v>
      </c>
      <c r="I28" s="4" t="n">
        <f t="shared" si="12"/>
        <v>1.126169000952891E-2</v>
      </c>
      <c r="J28" s="4" t="n">
        <f t="shared" si="6"/>
        <v>1.124637125247035E-2</v>
      </c>
      <c r="K28" s="8"/>
      <c r="L28" s="21" t="str">
        <f t="shared" si="13"/>
        <v>Space Systems</v>
      </c>
      <c r="M28" s="2" t="n">
        <f t="shared" ref="M28:AT28" si="31">IF(M12="","",M12/VLOOKUP(M$17,deflator,2,FALSE))</f>
        <v>10154930808.530643</v>
      </c>
      <c r="N28" s="2" t="n">
        <f t="shared" si="31"/>
        <v>8705023523.2999039</v>
      </c>
      <c r="O28" s="2" t="n">
        <f t="shared" si="31"/>
        <v>6004528138.3619833</v>
      </c>
      <c r="P28" s="2" t="n">
        <f t="shared" si="31"/>
        <v>6907301236.6446733</v>
      </c>
      <c r="Q28" s="2" t="n">
        <f t="shared" si="31"/>
        <v>6632410715.0839987</v>
      </c>
      <c r="R28" s="2" t="n">
        <f t="shared" si="31"/>
        <v>6047222098.5070572</v>
      </c>
      <c r="S28" s="2" t="n">
        <f t="shared" si="31"/>
        <v>5076672539.0463142</v>
      </c>
      <c r="T28" s="2" t="n">
        <f t="shared" si="31"/>
        <v>5376821437.8321848</v>
      </c>
      <c r="U28" s="2" t="n">
        <f t="shared" si="31"/>
        <v>5930753132.0048466</v>
      </c>
      <c r="V28" s="2" t="n">
        <f t="shared" si="31"/>
        <v>5789712387.5574579</v>
      </c>
      <c r="W28" s="2" t="n">
        <f t="shared" si="31"/>
        <v>5142468247.7134552</v>
      </c>
      <c r="X28" s="2" t="n">
        <f t="shared" si="31"/>
        <v>6553338076.6598616</v>
      </c>
      <c r="Y28" s="2" t="n">
        <f t="shared" si="31"/>
        <v>6978679902.9092588</v>
      </c>
      <c r="Z28" s="2" t="n">
        <f t="shared" si="31"/>
        <v>8060318721.7443037</v>
      </c>
      <c r="AA28" s="2" t="n">
        <f t="shared" si="31"/>
        <v>9339434256.8088436</v>
      </c>
      <c r="AB28" s="2" t="n">
        <f t="shared" si="31"/>
        <v>9415943106.0617599</v>
      </c>
      <c r="AC28" s="2" t="n">
        <f t="shared" si="31"/>
        <v>11199737649.26314</v>
      </c>
      <c r="AD28" s="2" t="n">
        <f t="shared" si="31"/>
        <v>11172862874.457495</v>
      </c>
      <c r="AE28" s="2" t="n">
        <f t="shared" si="31"/>
        <v>12766969290.625565</v>
      </c>
      <c r="AF28" s="2" t="n">
        <f t="shared" si="31"/>
        <v>13698878490.268684</v>
      </c>
      <c r="AG28" s="2" t="n">
        <f t="shared" si="31"/>
        <v>11890962364.049744</v>
      </c>
      <c r="AH28" s="2" t="n">
        <f t="shared" si="31"/>
        <v>13206494162.395592</v>
      </c>
      <c r="AI28" s="2" t="n">
        <f t="shared" si="31"/>
        <v>12529292380.206152</v>
      </c>
      <c r="AJ28" s="2" t="n">
        <f t="shared" si="31"/>
        <v>9378683461.4325523</v>
      </c>
      <c r="AK28" s="2" t="n">
        <f t="shared" si="31"/>
        <v>9522885364.204422</v>
      </c>
      <c r="AL28" s="2" t="n">
        <f t="shared" si="31"/>
        <v>7174134703.8318787</v>
      </c>
      <c r="AM28" s="2" t="n">
        <f t="shared" si="31"/>
        <v>7161721559.9041901</v>
      </c>
      <c r="AN28" s="2" t="n">
        <f t="shared" si="31"/>
        <v>7055841875.4635344</v>
      </c>
      <c r="AO28" s="2" t="n">
        <f t="shared" si="31"/>
        <v>6790383929.756506</v>
      </c>
      <c r="AP28" s="2" t="n">
        <f t="shared" si="31"/>
        <v>8078292306.5865307</v>
      </c>
      <c r="AQ28" s="2" t="n">
        <f t="shared" si="31"/>
        <v>8103928882.7599363</v>
      </c>
      <c r="AR28" s="2" t="n">
        <f t="shared" si="31"/>
        <v>3887306076.2805433</v>
      </c>
      <c r="AS28" s="2" t="n">
        <f t="shared" si="31"/>
        <v>4667924791.2423</v>
      </c>
      <c r="AT28" s="2" t="n">
        <f t="shared" si="31"/>
        <v>4894054064.0592108</v>
      </c>
    </row>
    <row r="29">
      <c r="A29" s="24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5" t="n">
        <f t="shared" si="23"/>
        <v>1.3746316894636967</v>
      </c>
      <c r="G29" s="8" t="n">
        <f t="shared" si="24"/>
        <v>26.26032069890363</v>
      </c>
      <c r="H29" s="25" t="n">
        <f t="shared" si="25"/>
        <v>2.4031195302262542</v>
      </c>
      <c r="I29" s="4" t="n">
        <f t="shared" si="12"/>
        <v>0.18121607817059324</v>
      </c>
      <c r="J29" s="4" t="n">
        <f t="shared" si="6"/>
        <v>0.21259472017543316</v>
      </c>
      <c r="K29" s="8"/>
      <c r="L29" s="21" t="str">
        <f t="shared" si="13"/>
        <v>Unlabeled</v>
      </c>
      <c r="M29" s="2" t="str">
        <f t="shared" ref="M29:AT29" si="32">IF(M13="","",M13/VLOOKUP(M$17,deflator,2,FALSE))</f>
      </c>
      <c r="N29" s="2" t="str">
        <f t="shared" si="32"/>
      </c>
      <c r="O29" s="2" t="str">
        <f t="shared" si="32"/>
      </c>
      <c r="P29" s="2" t="str">
        <f t="shared" si="32"/>
      </c>
      <c r="Q29" s="2" t="str">
        <f t="shared" si="32"/>
      </c>
      <c r="R29" s="2" t="str">
        <f t="shared" si="32"/>
      </c>
      <c r="S29" s="2" t="str">
        <f t="shared" si="32"/>
      </c>
      <c r="T29" s="2" t="str">
        <f t="shared" si="32"/>
      </c>
      <c r="U29" s="2" t="str">
        <f t="shared" si="32"/>
      </c>
      <c r="V29" s="2" t="str">
        <f t="shared" si="32"/>
      </c>
      <c r="W29" s="2" t="n">
        <f t="shared" si="32"/>
        <v>47669452.409212656</v>
      </c>
      <c r="X29" s="2" t="n">
        <f t="shared" si="32"/>
        <v>15499081.938434448</v>
      </c>
      <c r="Y29" s="2" t="n">
        <f t="shared" si="32"/>
        <v>130564595.43057163</v>
      </c>
      <c r="Z29" s="2" t="n">
        <f t="shared" si="32"/>
        <v>115417039.64728066</v>
      </c>
      <c r="AA29" s="2" t="n">
        <f t="shared" si="32"/>
        <v>10528669.916065261</v>
      </c>
      <c r="AB29" s="2" t="n">
        <f t="shared" si="32"/>
        <v>5489693.5317829018</v>
      </c>
      <c r="AC29" s="2" t="n">
        <f t="shared" si="32"/>
        <v>153442911.17932844</v>
      </c>
      <c r="AD29" s="2" t="n">
        <f t="shared" si="32"/>
        <v>24559458.947674599</v>
      </c>
      <c r="AE29" s="2" t="n">
        <f t="shared" si="32"/>
        <v>490607.41730952251</v>
      </c>
      <c r="AF29" s="2" t="n">
        <f t="shared" si="32"/>
        <v>1301353.4016321017</v>
      </c>
      <c r="AG29" s="2" t="n">
        <f t="shared" si="32"/>
        <v>-332184.73425493552</v>
      </c>
      <c r="AH29" s="2" t="n">
        <f t="shared" si="32"/>
        <v>-180591.70059669059</v>
      </c>
      <c r="AI29" s="2" t="n">
        <f t="shared" si="32"/>
        <v>-8157.49366437355</v>
      </c>
      <c r="AJ29" s="2" t="n">
        <f t="shared" si="32"/>
        <v>-123324.4875928027</v>
      </c>
      <c r="AK29" s="2" t="n">
        <f t="shared" si="32"/>
        <v>544774.63595098897</v>
      </c>
      <c r="AL29" s="2" t="n">
        <f t="shared" si="32"/>
        <v>35983.427012267362</v>
      </c>
      <c r="AM29" s="2" t="n">
        <f t="shared" si="32"/>
        <v>4260551.6860068943</v>
      </c>
      <c r="AN29" s="2" t="n">
        <f t="shared" si="32"/>
        <v>1586667.7456637358</v>
      </c>
      <c r="AO29" s="2" t="n">
        <f t="shared" si="32"/>
        <v>-242993.47867247157</v>
      </c>
      <c r="AP29" s="2" t="n">
        <f t="shared" si="32"/>
        <v>521779.59854369418</v>
      </c>
      <c r="AQ29" s="2" t="n">
        <f t="shared" si="32"/>
        <v>11052.308238434549</v>
      </c>
      <c r="AR29" s="2" t="n">
        <f t="shared" si="32"/>
        <v>413082.90652077406</v>
      </c>
      <c r="AS29" s="2" t="n">
        <f t="shared" si="32"/>
        <v>980919.76020000002</v>
      </c>
      <c r="AT29" s="2" t="n">
        <f t="shared" si="32"/>
        <v>2357267.4333214741</v>
      </c>
    </row>
    <row r="30">
      <c r="A30" s="24" t="str">
        <f t="shared" si="18"/>
        <v>Grand Total</v>
      </c>
      <c r="B30" s="2" t="n">
        <f t="shared" si="19"/>
        <v>328919996720.79047</v>
      </c>
      <c r="C30" s="2" t="n">
        <f t="shared" si="20"/>
        <v>414566086331.59528</v>
      </c>
      <c r="D30" s="2" t="n">
        <f t="shared" si="21"/>
        <v>414495940422.13959</v>
      </c>
      <c r="E30" s="2" t="n">
        <f t="shared" si="22"/>
        <v>435167393481.18134</v>
      </c>
      <c r="F30" s="25" t="n">
        <f t="shared" si="23"/>
        <v>-1.6920320250113363E-4</v>
      </c>
      <c r="G30" s="8" t="n">
        <f t="shared" si="24"/>
        <v>0.26017251779918915</v>
      </c>
      <c r="H30" s="25" t="n">
        <f t="shared" si="25"/>
        <v>1.0498713040180541</v>
      </c>
      <c r="I30" s="4" t="b">
        <f t="shared" si="12"/>
        <v>0</v>
      </c>
      <c r="J30" s="4" t="b">
        <f t="shared" si="6"/>
        <v>0</v>
      </c>
      <c r="K30" s="8"/>
      <c r="L30" s="21" t="str">
        <f t="shared" si="13"/>
        <v>Grand Total</v>
      </c>
      <c r="M30" s="2" t="n">
        <f t="shared" ref="M30:AT30" si="33">IF(M14="","",M14/VLOOKUP(M$17,deflator,2,FALSE))</f>
        <v>239199681230.54471</v>
      </c>
      <c r="N30" s="2" t="n">
        <f t="shared" si="33"/>
        <v>261290729119.9429</v>
      </c>
      <c r="O30" s="2" t="n">
        <f t="shared" si="33"/>
        <v>231052642709.19879</v>
      </c>
      <c r="P30" s="2" t="n">
        <f t="shared" si="33"/>
        <v>222030070082.75241</v>
      </c>
      <c r="Q30" s="2" t="n">
        <f t="shared" si="33"/>
        <v>209755450716.4137</v>
      </c>
      <c r="R30" s="2" t="n">
        <f t="shared" si="33"/>
        <v>204405296246.58194</v>
      </c>
      <c r="S30" s="2" t="n">
        <f t="shared" si="33"/>
        <v>203829663285.77426</v>
      </c>
      <c r="T30" s="2" t="n">
        <f t="shared" si="33"/>
        <v>196101401438.07629</v>
      </c>
      <c r="U30" s="2" t="n">
        <f t="shared" si="33"/>
        <v>195325733178.12</v>
      </c>
      <c r="V30" s="2" t="n">
        <f t="shared" si="33"/>
        <v>201529294725.62869</v>
      </c>
      <c r="W30" s="2" t="n">
        <f t="shared" si="33"/>
        <v>213564752581.37903</v>
      </c>
      <c r="X30" s="2" t="n">
        <f t="shared" si="33"/>
        <v>227146673203.44913</v>
      </c>
      <c r="Y30" s="2" t="n">
        <f t="shared" si="33"/>
        <v>263709938668.58807</v>
      </c>
      <c r="Z30" s="2" t="n">
        <f t="shared" si="33"/>
        <v>322342227697.1001</v>
      </c>
      <c r="AA30" s="2" t="n">
        <f t="shared" si="33"/>
        <v>341785610083.19861</v>
      </c>
      <c r="AB30" s="2" t="n">
        <f t="shared" si="33"/>
        <v>383527832676.65521</v>
      </c>
      <c r="AC30" s="2" t="n">
        <f t="shared" si="33"/>
        <v>412680713857.02612</v>
      </c>
      <c r="AD30" s="2" t="n">
        <f t="shared" si="33"/>
        <v>446558098840.3855</v>
      </c>
      <c r="AE30" s="2" t="n">
        <f t="shared" si="33"/>
        <v>503864080247.66266</v>
      </c>
      <c r="AF30" s="2" t="n">
        <f t="shared" si="33"/>
        <v>485153230369.71216</v>
      </c>
      <c r="AG30" s="2" t="n">
        <f t="shared" si="33"/>
        <v>474489411362.06866</v>
      </c>
      <c r="AH30" s="2" t="n">
        <f t="shared" si="33"/>
        <v>472639730551.92865</v>
      </c>
      <c r="AI30" s="2" t="n">
        <f t="shared" si="33"/>
        <v>450569108961.76733</v>
      </c>
      <c r="AJ30" s="2" t="n">
        <f t="shared" si="33"/>
        <v>381176510506.17877</v>
      </c>
      <c r="AK30" s="2" t="n">
        <f t="shared" si="33"/>
        <v>343880542447.17493</v>
      </c>
      <c r="AL30" s="2" t="n">
        <f t="shared" si="33"/>
        <v>328919996720.79047</v>
      </c>
      <c r="AM30" s="2" t="n">
        <f t="shared" si="33"/>
        <v>355122092958.64044</v>
      </c>
      <c r="AN30" s="2" t="n">
        <f t="shared" si="33"/>
        <v>376159720080.08972</v>
      </c>
      <c r="AO30" s="2" t="n">
        <f t="shared" si="33"/>
        <v>409752227409.16986</v>
      </c>
      <c r="AP30" s="2" t="n">
        <f t="shared" si="33"/>
        <v>430043138633.35291</v>
      </c>
      <c r="AQ30" s="2" t="n">
        <f t="shared" si="33"/>
        <v>467233727670.48407</v>
      </c>
      <c r="AR30" s="2" t="n">
        <f t="shared" si="33"/>
        <v>414566086331.59528</v>
      </c>
      <c r="AS30" s="2" t="n">
        <f t="shared" si="33"/>
        <v>414495940422.13959</v>
      </c>
      <c r="AT30" s="2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11"/>
      <c r="AN32" s="24"/>
      <c r="AO32" s="24"/>
      <c r="AP32" s="24"/>
      <c r="AQ32" s="24"/>
      <c r="AR32" s="24"/>
    </row>
    <row r="33">
      <c r="L33" s="21"/>
      <c r="M33" s="21"/>
      <c r="W33" s="11"/>
      <c r="AN33" s="24"/>
      <c r="AO33" s="24"/>
      <c r="AP33" s="24"/>
      <c r="AQ33" s="24"/>
      <c r="AR33" s="24"/>
    </row>
    <row r="34">
      <c r="L34" s="33" t="str">
        <f t="shared" ref="L34:L45" si="36">L18</f>
        <v>Aircraft</v>
      </c>
      <c r="M34" s="25" t="str">
        <f>IFERROR(#REF!/M$30,"")</f>
      </c>
      <c r="N34" s="25" t="n">
        <f t="shared" ref="N34:AT34" si="37">IFERROR(N18/N$30,"")</f>
        <v>0.22410693636040827</v>
      </c>
      <c r="O34" s="25" t="n">
        <f t="shared" si="37"/>
        <v>0.24583739185380621</v>
      </c>
      <c r="P34" s="25" t="n">
        <f t="shared" si="37"/>
        <v>0.24649593129074693</v>
      </c>
      <c r="Q34" s="25" t="n">
        <f t="shared" si="37"/>
        <v>0.26072434549564455</v>
      </c>
      <c r="R34" s="25" t="n">
        <f t="shared" si="37"/>
        <v>0.22999435551705025</v>
      </c>
      <c r="S34" s="25" t="n">
        <f t="shared" si="37"/>
        <v>0.24361590224687452</v>
      </c>
      <c r="T34" s="25" t="n">
        <f t="shared" si="37"/>
        <v>0.21495405556028521</v>
      </c>
      <c r="U34" s="25" t="n">
        <f t="shared" si="37"/>
        <v>0.22681631239374295</v>
      </c>
      <c r="V34" s="25" t="n">
        <f t="shared" si="37"/>
        <v>0.22543983226379183</v>
      </c>
      <c r="W34" s="25" t="n">
        <f t="shared" si="37"/>
        <v>0.2679735485004085</v>
      </c>
      <c r="X34" s="25" t="n">
        <f t="shared" si="37"/>
        <v>0.25085723585795067</v>
      </c>
      <c r="Y34" s="25" t="n">
        <f t="shared" si="37"/>
        <v>0.22982020913648563</v>
      </c>
      <c r="Z34" s="25" t="n">
        <f t="shared" si="37"/>
        <v>0.23280055454740639</v>
      </c>
      <c r="AA34" s="25" t="n">
        <f t="shared" si="37"/>
        <v>0.20803882044962602</v>
      </c>
      <c r="AB34" s="25" t="n">
        <f t="shared" si="37"/>
        <v>0.17797859823819218</v>
      </c>
      <c r="AC34" s="25" t="n">
        <f t="shared" si="37"/>
        <v>0.18285686701795975</v>
      </c>
      <c r="AD34" s="25" t="n">
        <f t="shared" si="37"/>
        <v>0.18431139669021354</v>
      </c>
      <c r="AE34" s="25" t="n">
        <f t="shared" si="37"/>
        <v>0.17653366220164446</v>
      </c>
      <c r="AF34" s="25" t="n">
        <f t="shared" si="37"/>
        <v>0.17910958582707714</v>
      </c>
      <c r="AG34" s="25" t="n">
        <f t="shared" si="37"/>
        <v>0.17535024621771389</v>
      </c>
      <c r="AH34" s="25" t="n">
        <f t="shared" si="37"/>
        <v>0.19074657686803842</v>
      </c>
      <c r="AI34" s="25" t="n">
        <f t="shared" si="37"/>
        <v>0.21842277812741068</v>
      </c>
      <c r="AJ34" s="25" t="n">
        <f t="shared" si="37"/>
        <v>0.23873341150048544</v>
      </c>
      <c r="AK34" s="25" t="n">
        <f t="shared" si="37"/>
        <v>0.20536940601630979</v>
      </c>
      <c r="AL34" s="25" t="n">
        <f t="shared" si="37"/>
        <v>0.22514648425019773</v>
      </c>
      <c r="AM34" s="25" t="n">
        <f t="shared" si="37"/>
        <v>0.25318697902721388</v>
      </c>
      <c r="AN34" s="25" t="n">
        <f t="shared" si="37"/>
        <v>0.26816869709859092</v>
      </c>
      <c r="AO34" s="25" t="n">
        <f t="shared" si="37"/>
        <v>0.23236173191549483</v>
      </c>
      <c r="AP34" s="25" t="n">
        <f t="shared" si="37"/>
        <v>0.23445468302306904</v>
      </c>
      <c r="AQ34" s="25" t="n">
        <f t="shared" si="37"/>
        <v>0.24911551725105247</v>
      </c>
      <c r="AR34" s="25" t="n">
        <f t="shared" si="37"/>
        <v>0.18652393648803739</v>
      </c>
      <c r="AS34" s="25" t="n">
        <f t="shared" si="37"/>
        <v>0.18121607817059324</v>
      </c>
      <c r="AT34" s="25" t="n">
        <f t="shared" si="37"/>
        <v>0.21259472017543316</v>
      </c>
    </row>
    <row r="35">
      <c r="L35" s="33" t="str">
        <f t="shared" si="36"/>
        <v>Electronics, Comms, &amp; Sensors</v>
      </c>
      <c r="M35" s="25" t="n">
        <f t="shared" ref="M35" si="38">IFERROR(M19/M$30,"")</f>
        <v>0.16370933701033025</v>
      </c>
      <c r="N35" s="25" t="n">
        <f t="shared" ref="N35:AT35" si="39">IFERROR(N19/N$30,"")</f>
        <v>0.14189497354106928</v>
      </c>
      <c r="O35" s="25" t="n">
        <f t="shared" si="39"/>
        <v>0.15708267180721469</v>
      </c>
      <c r="P35" s="25" t="n">
        <f t="shared" si="39"/>
        <v>0.15029336067819501</v>
      </c>
      <c r="Q35" s="25" t="n">
        <f t="shared" si="39"/>
        <v>0.15059434040955655</v>
      </c>
      <c r="R35" s="25" t="n">
        <f t="shared" si="39"/>
        <v>0.16030809389614431</v>
      </c>
      <c r="S35" s="25" t="n">
        <f t="shared" si="39"/>
        <v>0.15349407445523422</v>
      </c>
      <c r="T35" s="25" t="n">
        <f t="shared" si="39"/>
        <v>0.15886692717361289</v>
      </c>
      <c r="U35" s="25" t="n">
        <f t="shared" si="39"/>
        <v>0.14943940266310837</v>
      </c>
      <c r="V35" s="25" t="n">
        <f t="shared" si="39"/>
        <v>0.16017748084825537</v>
      </c>
      <c r="W35" s="25" t="n">
        <f t="shared" si="39"/>
        <v>0.15698981591685984</v>
      </c>
      <c r="X35" s="25" t="n">
        <f t="shared" si="39"/>
        <v>0.15547020853185492</v>
      </c>
      <c r="Y35" s="25" t="n">
        <f t="shared" si="39"/>
        <v>0.15195343956049423</v>
      </c>
      <c r="Z35" s="25" t="n">
        <f t="shared" si="39"/>
        <v>0.14880928446927646</v>
      </c>
      <c r="AA35" s="25" t="n">
        <f t="shared" si="39"/>
        <v>0.16334257815742331</v>
      </c>
      <c r="AB35" s="25" t="n">
        <f t="shared" si="39"/>
        <v>0.15897209680593072</v>
      </c>
      <c r="AC35" s="25" t="n">
        <f t="shared" si="39"/>
        <v>0.15314309561331693</v>
      </c>
      <c r="AD35" s="25" t="n">
        <f t="shared" si="39"/>
        <v>0.15984429367024836</v>
      </c>
      <c r="AE35" s="25" t="n">
        <f t="shared" si="39"/>
        <v>0.15067212085959225</v>
      </c>
      <c r="AF35" s="25" t="n">
        <f t="shared" si="39"/>
        <v>0.1505272177919815</v>
      </c>
      <c r="AG35" s="25" t="n">
        <f t="shared" si="39"/>
        <v>0.15471382005128617</v>
      </c>
      <c r="AH35" s="25" t="n">
        <f t="shared" si="39"/>
        <v>0.14227525781628186</v>
      </c>
      <c r="AI35" s="25" t="n">
        <f t="shared" si="39"/>
        <v>0.1387377762019415</v>
      </c>
      <c r="AJ35" s="25" t="n">
        <f t="shared" si="39"/>
        <v>0.13488568244128582</v>
      </c>
      <c r="AK35" s="25" t="n">
        <f t="shared" si="39"/>
        <v>0.14447961700567127</v>
      </c>
      <c r="AL35" s="25" t="n">
        <f t="shared" si="39"/>
        <v>0.14425117363074813</v>
      </c>
      <c r="AM35" s="25" t="n">
        <f t="shared" si="39"/>
        <v>0.14522300231350982</v>
      </c>
      <c r="AN35" s="25" t="n">
        <f t="shared" si="39"/>
        <v>0.14256219342942172</v>
      </c>
      <c r="AO35" s="25" t="n">
        <f t="shared" si="39"/>
        <v>0.14202363788965869</v>
      </c>
      <c r="AP35" s="25" t="n">
        <f t="shared" si="39"/>
        <v>0.14321369381749732</v>
      </c>
      <c r="AQ35" s="25" t="n">
        <f t="shared" si="39"/>
        <v>0.13098374174676691</v>
      </c>
      <c r="AR35" s="25" t="n">
        <f t="shared" si="39"/>
        <v>0.12833939823055768</v>
      </c>
      <c r="AS35" s="25" t="n">
        <f t="shared" si="39"/>
        <v>0.12929127539431323</v>
      </c>
      <c r="AT35" s="25" t="n">
        <f t="shared" si="39"/>
        <v>0.12356248942229077</v>
      </c>
    </row>
    <row r="36">
      <c r="L36" s="33" t="str">
        <f t="shared" si="36"/>
        <v>Facilities and Construction</v>
      </c>
      <c r="M36" s="25" t="n">
        <f t="shared" ref="M36" si="40">IFERROR(M20/M$30,"")</f>
        <v>0.10123160120585496</v>
      </c>
      <c r="N36" s="25" t="n">
        <f t="shared" ref="N36:AT36" si="41">IFERROR(N20/N$30,"")</f>
        <v>0.13582269738373495</v>
      </c>
      <c r="O36" s="25" t="n">
        <f t="shared" si="41"/>
        <v>0.14308559872135684</v>
      </c>
      <c r="P36" s="25" t="n">
        <f t="shared" si="41"/>
        <v>0.14153033857870659</v>
      </c>
      <c r="Q36" s="25" t="n">
        <f t="shared" si="41"/>
        <v>0.17354143344465731</v>
      </c>
      <c r="R36" s="25" t="n">
        <f t="shared" si="41"/>
        <v>0.17272113729056993</v>
      </c>
      <c r="S36" s="25" t="n">
        <f t="shared" si="41"/>
        <v>0.17123685646619277</v>
      </c>
      <c r="T36" s="25" t="n">
        <f t="shared" si="41"/>
        <v>0.17441056567137744</v>
      </c>
      <c r="U36" s="25" t="n">
        <f t="shared" si="41"/>
        <v>0.16726773567240991</v>
      </c>
      <c r="V36" s="25" t="n">
        <f t="shared" si="41"/>
        <v>0.16863627481114382</v>
      </c>
      <c r="W36" s="25" t="n">
        <f t="shared" si="41"/>
        <v>0.15736244496996313</v>
      </c>
      <c r="X36" s="25" t="n">
        <f t="shared" si="41"/>
        <v>0.16018958845604159</v>
      </c>
      <c r="Y36" s="25" t="n">
        <f t="shared" si="41"/>
        <v>0.1534814496406473</v>
      </c>
      <c r="Z36" s="25" t="n">
        <f t="shared" si="41"/>
        <v>0.16284390487160688</v>
      </c>
      <c r="AA36" s="25" t="n">
        <f t="shared" si="41"/>
        <v>0.15538259704960933</v>
      </c>
      <c r="AB36" s="25" t="n">
        <f t="shared" si="41"/>
        <v>0.14891024392310054</v>
      </c>
      <c r="AC36" s="25" t="n">
        <f t="shared" si="41"/>
        <v>0.1543185401455745</v>
      </c>
      <c r="AD36" s="25" t="n">
        <f t="shared" si="41"/>
        <v>0.14077832561802794</v>
      </c>
      <c r="AE36" s="25" t="n">
        <f t="shared" si="41"/>
        <v>0.15156510903518636</v>
      </c>
      <c r="AF36" s="25" t="n">
        <f t="shared" si="41"/>
        <v>0.14269564894575629</v>
      </c>
      <c r="AG36" s="25" t="n">
        <f t="shared" si="41"/>
        <v>0.16883595316281005</v>
      </c>
      <c r="AH36" s="25" t="n">
        <f t="shared" si="41"/>
        <v>0.14809164360150867</v>
      </c>
      <c r="AI36" s="25" t="n">
        <f t="shared" si="41"/>
        <v>0.13697289462299755</v>
      </c>
      <c r="AJ36" s="25" t="n">
        <f t="shared" si="41"/>
        <v>0.12809064334634487</v>
      </c>
      <c r="AK36" s="25" t="n">
        <f t="shared" si="41"/>
        <v>0.14889879403845402</v>
      </c>
      <c r="AL36" s="25" t="n">
        <f t="shared" si="41"/>
        <v>0.13890301575825909</v>
      </c>
      <c r="AM36" s="25" t="n">
        <f t="shared" si="41"/>
        <v>0.12906681126343766</v>
      </c>
      <c r="AN36" s="25" t="n">
        <f t="shared" si="41"/>
        <v>0.11951190626738249</v>
      </c>
      <c r="AO36" s="25" t="n">
        <f t="shared" si="41"/>
        <v>0.13085672113995198</v>
      </c>
      <c r="AP36" s="25" t="n">
        <f t="shared" si="41"/>
        <v>0.13563660606282887</v>
      </c>
      <c r="AQ36" s="25" t="n">
        <f t="shared" si="41"/>
        <v>0.14237927599825978</v>
      </c>
      <c r="AR36" s="25" t="n">
        <f t="shared" si="41"/>
        <v>0.13215459875058472</v>
      </c>
      <c r="AS36" s="25" t="n">
        <f t="shared" si="41"/>
        <v>0.13830536383233386</v>
      </c>
      <c r="AT36" s="25" t="n">
        <f t="shared" si="41"/>
        <v>0.14258043061944634</v>
      </c>
    </row>
    <row r="37">
      <c r="L37" s="33" t="str">
        <f t="shared" si="36"/>
        <v>Land Vehicles</v>
      </c>
      <c r="M37" s="25" t="n">
        <f t="shared" ref="M37" si="42">IFERROR(M21/M$30,"")</f>
        <v>3.5521623625461525E-2</v>
      </c>
      <c r="N37" s="25" t="n">
        <f t="shared" ref="N37:AT37" si="43">IFERROR(N21/N$30,"")</f>
        <v>4.7769192452874379E-2</v>
      </c>
      <c r="O37" s="25" t="n">
        <f t="shared" si="43"/>
        <v>3.3764891063653366E-2</v>
      </c>
      <c r="P37" s="25" t="n">
        <f t="shared" si="43"/>
        <v>3.6221817769373041E-2</v>
      </c>
      <c r="Q37" s="25" t="n">
        <f t="shared" si="43"/>
        <v>3.0889250915415261E-2</v>
      </c>
      <c r="R37" s="25" t="n">
        <f t="shared" si="43"/>
        <v>2.6575187524702483E-2</v>
      </c>
      <c r="S37" s="25" t="n">
        <f t="shared" si="43"/>
        <v>3.105350765124186E-2</v>
      </c>
      <c r="T37" s="25" t="n">
        <f t="shared" si="43"/>
        <v>3.1493186553485195E-2</v>
      </c>
      <c r="U37" s="25" t="n">
        <f t="shared" si="43"/>
        <v>2.3974943488189012E-2</v>
      </c>
      <c r="V37" s="25" t="n">
        <f t="shared" si="43"/>
        <v>2.8705590281871116E-2</v>
      </c>
      <c r="W37" s="25" t="n">
        <f t="shared" si="43"/>
        <v>2.5694551845658168E-2</v>
      </c>
      <c r="X37" s="25" t="n">
        <f t="shared" si="43"/>
        <v>2.2902328823778684E-2</v>
      </c>
      <c r="Y37" s="25" t="n">
        <f t="shared" si="43"/>
        <v>2.8177039934408753E-2</v>
      </c>
      <c r="Z37" s="25" t="n">
        <f t="shared" si="43"/>
        <v>4.5579217267433761E-2</v>
      </c>
      <c r="AA37" s="25" t="n">
        <f t="shared" si="43"/>
        <v>3.7190684386724834E-2</v>
      </c>
      <c r="AB37" s="25" t="n">
        <f t="shared" si="43"/>
        <v>5.7447538113514669E-2</v>
      </c>
      <c r="AC37" s="25" t="n">
        <f t="shared" si="43"/>
        <v>5.465334552162586E-2</v>
      </c>
      <c r="AD37" s="25" t="n">
        <f t="shared" si="43"/>
        <v>8.5930875543486968E-2</v>
      </c>
      <c r="AE37" s="25" t="n">
        <f t="shared" si="43"/>
        <v>0.10518091206803992</v>
      </c>
      <c r="AF37" s="25" t="n">
        <f t="shared" si="43"/>
        <v>7.8430912733878755E-2</v>
      </c>
      <c r="AG37" s="25" t="n">
        <f t="shared" si="43"/>
        <v>6.9844167628971984E-2</v>
      </c>
      <c r="AH37" s="25" t="n">
        <f t="shared" si="43"/>
        <v>5.3114836772321122E-2</v>
      </c>
      <c r="AI37" s="25" t="n">
        <f t="shared" si="43"/>
        <v>3.026549963124402E-2</v>
      </c>
      <c r="AJ37" s="25" t="n">
        <f t="shared" si="43"/>
        <v>2.4244256854813545E-2</v>
      </c>
      <c r="AK37" s="25" t="n">
        <f t="shared" si="43"/>
        <v>2.0549769292785423E-2</v>
      </c>
      <c r="AL37" s="25" t="n">
        <f t="shared" si="43"/>
        <v>2.7330414893270767E-2</v>
      </c>
      <c r="AM37" s="25" t="n">
        <f t="shared" si="43"/>
        <v>2.4611483158588257E-2</v>
      </c>
      <c r="AN37" s="25" t="n">
        <f t="shared" si="43"/>
        <v>2.5599481853038807E-2</v>
      </c>
      <c r="AO37" s="25" t="n">
        <f t="shared" si="43"/>
        <v>3.5359713295779804E-2</v>
      </c>
      <c r="AP37" s="25" t="n">
        <f t="shared" si="43"/>
        <v>3.3639573118070136E-2</v>
      </c>
      <c r="AQ37" s="25" t="n">
        <f t="shared" si="43"/>
        <v>2.7803017958880575E-2</v>
      </c>
      <c r="AR37" s="25" t="n">
        <f t="shared" si="43"/>
        <v>2.5038583069911028E-2</v>
      </c>
      <c r="AS37" s="25" t="n">
        <f t="shared" si="43"/>
        <v>2.5947846905120198E-2</v>
      </c>
      <c r="AT37" s="25" t="n">
        <f t="shared" si="43"/>
        <v>3.1736700470759618E-2</v>
      </c>
    </row>
    <row r="38">
      <c r="L38" s="33" t="str">
        <f t="shared" si="36"/>
        <v>Missile Defense</v>
      </c>
      <c r="M38" s="25" t="n">
        <f t="shared" ref="M38" si="44">IFERROR(M22/M$30,"")</f>
        <v>2.5220861955083992E-2</v>
      </c>
      <c r="N38" s="25" t="n">
        <f t="shared" ref="N38:AT38" si="45">IFERROR(N22/N$30,"")</f>
        <v>3.82361727980619E-2</v>
      </c>
      <c r="O38" s="25" t="n">
        <f t="shared" si="45"/>
        <v>3.175318556174965E-2</v>
      </c>
      <c r="P38" s="25" t="n">
        <f t="shared" si="45"/>
        <v>4.1124492231421242E-2</v>
      </c>
      <c r="Q38" s="25" t="n">
        <f t="shared" si="45"/>
        <v>3.6609969258247214E-2</v>
      </c>
      <c r="R38" s="25" t="n">
        <f t="shared" si="45"/>
        <v>2.9902188507052469E-2</v>
      </c>
      <c r="S38" s="25" t="n">
        <f t="shared" si="45"/>
        <v>3.1369043432063017E-2</v>
      </c>
      <c r="T38" s="25" t="n">
        <f t="shared" si="45"/>
        <v>3.4595499359126008E-2</v>
      </c>
      <c r="U38" s="25" t="n">
        <f t="shared" si="45"/>
        <v>3.0801316899026845E-2</v>
      </c>
      <c r="V38" s="25" t="n">
        <f t="shared" si="45"/>
        <v>2.9999933349940108E-2</v>
      </c>
      <c r="W38" s="25" t="n">
        <f t="shared" si="45"/>
        <v>2.2704444545557551E-2</v>
      </c>
      <c r="X38" s="25" t="n">
        <f t="shared" si="45"/>
        <v>2.3364167775661301E-2</v>
      </c>
      <c r="Y38" s="25" t="n">
        <f t="shared" si="45"/>
        <v>2.7834499977925441E-2</v>
      </c>
      <c r="Z38" s="25" t="n">
        <f t="shared" si="45"/>
        <v>2.3809192969698977E-2</v>
      </c>
      <c r="AA38" s="25" t="n">
        <f t="shared" si="45"/>
        <v>2.6080403171151453E-2</v>
      </c>
      <c r="AB38" s="25" t="n">
        <f t="shared" si="45"/>
        <v>2.4439498702080401E-2</v>
      </c>
      <c r="AC38" s="25" t="n">
        <f t="shared" si="45"/>
        <v>2.2913366026308793E-2</v>
      </c>
      <c r="AD38" s="25" t="n">
        <f t="shared" si="45"/>
        <v>2.5318012559016757E-2</v>
      </c>
      <c r="AE38" s="25" t="n">
        <f t="shared" si="45"/>
        <v>2.3179939423816843E-2</v>
      </c>
      <c r="AF38" s="25" t="n">
        <f t="shared" si="45"/>
        <v>2.8558868243132154E-2</v>
      </c>
      <c r="AG38" s="25" t="n">
        <f t="shared" si="45"/>
        <v>2.9067446901813319E-2</v>
      </c>
      <c r="AH38" s="25" t="n">
        <f t="shared" si="45"/>
        <v>2.9602296952203157E-2</v>
      </c>
      <c r="AI38" s="25" t="n">
        <f t="shared" si="45"/>
        <v>3.1803817185594566E-2</v>
      </c>
      <c r="AJ38" s="25" t="n">
        <f t="shared" si="45"/>
        <v>3.5122078812785645E-2</v>
      </c>
      <c r="AK38" s="25" t="n">
        <f t="shared" si="45"/>
        <v>3.0048035210577393E-2</v>
      </c>
      <c r="AL38" s="25" t="n">
        <f t="shared" si="45"/>
        <v>3.4210765990051087E-2</v>
      </c>
      <c r="AM38" s="25" t="n">
        <f t="shared" si="45"/>
        <v>3.3450629654183238E-2</v>
      </c>
      <c r="AN38" s="25" t="n">
        <f t="shared" si="45"/>
        <v>2.6819219028588453E-2</v>
      </c>
      <c r="AO38" s="25" t="n">
        <f t="shared" si="45"/>
        <v>3.7418943762210277E-2</v>
      </c>
      <c r="AP38" s="25" t="n">
        <f t="shared" si="45"/>
        <v>3.8626847301705847E-2</v>
      </c>
      <c r="AQ38" s="25" t="n">
        <f t="shared" si="45"/>
        <v>4.5817041566396453E-2</v>
      </c>
      <c r="AR38" s="25" t="n">
        <f t="shared" si="45"/>
        <v>3.1204363837795894E-2</v>
      </c>
      <c r="AS38" s="25" t="n">
        <f t="shared" si="45"/>
        <v>3.3335164762899501E-2</v>
      </c>
      <c r="AT38" s="25" t="n">
        <f t="shared" si="45"/>
        <v>2.7541689816675569E-2</v>
      </c>
    </row>
    <row r="39">
      <c r="L39" s="33" t="str">
        <f t="shared" si="36"/>
        <v>Ordnance and Missiles</v>
      </c>
      <c r="M39" s="25" t="n">
        <f t="shared" ref="M39" si="46">IFERROR(M23/M$30,"")</f>
        <v>9.4152603375009219E-2</v>
      </c>
      <c r="N39" s="25" t="n">
        <f t="shared" ref="N39:AT39" si="47">IFERROR(N23/N$30,"")</f>
        <v>0.10895059752618633</v>
      </c>
      <c r="O39" s="25" t="n">
        <f t="shared" si="47"/>
        <v>0.10910719853362079</v>
      </c>
      <c r="P39" s="25" t="n">
        <f t="shared" si="47"/>
        <v>9.2074309438995847E-2</v>
      </c>
      <c r="Q39" s="25" t="n">
        <f t="shared" si="47"/>
        <v>7.2830989942426275E-2</v>
      </c>
      <c r="R39" s="25" t="n">
        <f t="shared" si="47"/>
        <v>7.3278258401081153E-2</v>
      </c>
      <c r="S39" s="25" t="n">
        <f t="shared" si="47"/>
        <v>7.444096257593999E-2</v>
      </c>
      <c r="T39" s="25" t="n">
        <f t="shared" si="47"/>
        <v>6.9256921732061744E-2</v>
      </c>
      <c r="U39" s="25" t="n">
        <f t="shared" si="47"/>
        <v>7.3789331069013614E-2</v>
      </c>
      <c r="V39" s="25" t="n">
        <f t="shared" si="47"/>
        <v>7.4983141130377282E-2</v>
      </c>
      <c r="W39" s="25" t="n">
        <f t="shared" si="47"/>
        <v>6.5679389027165774E-2</v>
      </c>
      <c r="X39" s="25" t="n">
        <f t="shared" si="47"/>
        <v>6.3341502948764644E-2</v>
      </c>
      <c r="Y39" s="25" t="n">
        <f t="shared" si="47"/>
        <v>7.278123943633534E-2</v>
      </c>
      <c r="Z39" s="25" t="n">
        <f t="shared" si="47"/>
        <v>6.4166966511258278E-2</v>
      </c>
      <c r="AA39" s="25" t="n">
        <f t="shared" si="47"/>
        <v>6.1336048870654601E-2</v>
      </c>
      <c r="AB39" s="25" t="n">
        <f t="shared" si="47"/>
        <v>5.5861964555005049E-2</v>
      </c>
      <c r="AC39" s="25" t="n">
        <f t="shared" si="47"/>
        <v>5.0906394579169005E-2</v>
      </c>
      <c r="AD39" s="25" t="n">
        <f t="shared" si="47"/>
        <v>5.4689691554160119E-2</v>
      </c>
      <c r="AE39" s="25" t="n">
        <f t="shared" si="47"/>
        <v>5.0811251766139882E-2</v>
      </c>
      <c r="AF39" s="25" t="n">
        <f t="shared" si="47"/>
        <v>4.8729872834756126E-2</v>
      </c>
      <c r="AG39" s="25" t="n">
        <f t="shared" si="47"/>
        <v>4.5998643148876368E-2</v>
      </c>
      <c r="AH39" s="25" t="n">
        <f t="shared" si="47"/>
        <v>4.1852976837310096E-2</v>
      </c>
      <c r="AI39" s="25" t="n">
        <f t="shared" si="47"/>
        <v>4.3824292093290453E-2</v>
      </c>
      <c r="AJ39" s="25" t="n">
        <f t="shared" si="47"/>
        <v>4.2456806747681285E-2</v>
      </c>
      <c r="AK39" s="25" t="n">
        <f t="shared" si="47"/>
        <v>4.4374218414618298E-2</v>
      </c>
      <c r="AL39" s="25" t="n">
        <f t="shared" si="47"/>
        <v>4.8644715623104955E-2</v>
      </c>
      <c r="AM39" s="25" t="n">
        <f t="shared" si="47"/>
        <v>5.4994229146861133E-2</v>
      </c>
      <c r="AN39" s="25" t="n">
        <f t="shared" si="47"/>
        <v>5.6069155046398193E-2</v>
      </c>
      <c r="AO39" s="25" t="n">
        <f t="shared" si="47"/>
        <v>6.0398327746248162E-2</v>
      </c>
      <c r="AP39" s="25" t="n">
        <f t="shared" si="47"/>
        <v>6.0298960759821073E-2</v>
      </c>
      <c r="AQ39" s="25" t="n">
        <f t="shared" si="47"/>
        <v>5.6442310027005199E-2</v>
      </c>
      <c r="AR39" s="25" t="n">
        <f t="shared" si="47"/>
        <v>5.683802354276174E-2</v>
      </c>
      <c r="AS39" s="25" t="n">
        <f t="shared" si="47"/>
        <v>4.9501677876861189E-2</v>
      </c>
      <c r="AT39" s="25" t="n">
        <f t="shared" si="47"/>
        <v>7.475601758751424E-2</v>
      </c>
    </row>
    <row r="40">
      <c r="L40" s="33" t="str">
        <f t="shared" si="36"/>
        <v>Other Products</v>
      </c>
      <c r="M40" s="25" t="n">
        <f t="shared" ref="M40" si="48">IFERROR(M24/M$30,"")</f>
        <v>9.0515324361150409E-2</v>
      </c>
      <c r="N40" s="25" t="n">
        <f t="shared" ref="N40:AT40" si="49">IFERROR(N24/N$30,"")</f>
        <v>0.10037541796662221</v>
      </c>
      <c r="O40" s="25" t="n">
        <f t="shared" si="49"/>
        <v>7.8366542445103049E-2</v>
      </c>
      <c r="P40" s="25" t="n">
        <f t="shared" si="49"/>
        <v>8.6925719600171883E-2</v>
      </c>
      <c r="Q40" s="25" t="n">
        <f t="shared" si="49"/>
        <v>7.3622085715405919E-2</v>
      </c>
      <c r="R40" s="25" t="n">
        <f t="shared" si="49"/>
        <v>7.3458660120905739E-2</v>
      </c>
      <c r="S40" s="25" t="n">
        <f t="shared" si="49"/>
        <v>8.1274332266735444E-2</v>
      </c>
      <c r="T40" s="25" t="n">
        <f t="shared" si="49"/>
        <v>8.3545828948828657E-2</v>
      </c>
      <c r="U40" s="25" t="n">
        <f t="shared" si="49"/>
        <v>7.3185838489021646E-2</v>
      </c>
      <c r="V40" s="25" t="n">
        <f t="shared" si="49"/>
        <v>6.2804045377141154E-2</v>
      </c>
      <c r="W40" s="25" t="n">
        <f t="shared" si="49"/>
        <v>6.5341686293802714E-2</v>
      </c>
      <c r="X40" s="25" t="n">
        <f t="shared" si="49"/>
        <v>7.1009836238797114E-2</v>
      </c>
      <c r="Y40" s="25" t="n">
        <f t="shared" si="49"/>
        <v>7.8863830619055511E-2</v>
      </c>
      <c r="Z40" s="25" t="n">
        <f t="shared" si="49"/>
        <v>7.3478696999770138E-2</v>
      </c>
      <c r="AA40" s="25" t="n">
        <f t="shared" si="49"/>
        <v>7.9715320505748824E-2</v>
      </c>
      <c r="AB40" s="25" t="n">
        <f t="shared" si="49"/>
        <v>0.11965655746316781</v>
      </c>
      <c r="AC40" s="25" t="n">
        <f t="shared" si="49"/>
        <v>0.11729024926290402</v>
      </c>
      <c r="AD40" s="25" t="n">
        <f t="shared" si="49"/>
        <v>0.10449876435124547</v>
      </c>
      <c r="AE40" s="25" t="n">
        <f t="shared" si="49"/>
        <v>0.1034426312696077</v>
      </c>
      <c r="AF40" s="25" t="n">
        <f t="shared" si="49"/>
        <v>9.6882492288731734E-2</v>
      </c>
      <c r="AG40" s="25" t="n">
        <f t="shared" si="49"/>
        <v>8.1167469954862181E-2</v>
      </c>
      <c r="AH40" s="25" t="n">
        <f t="shared" si="49"/>
        <v>8.1363749408778899E-2</v>
      </c>
      <c r="AI40" s="25" t="n">
        <f t="shared" si="49"/>
        <v>9.8809785996267524E-2</v>
      </c>
      <c r="AJ40" s="25" t="n">
        <f t="shared" si="49"/>
        <v>8.6495443402299962E-2</v>
      </c>
      <c r="AK40" s="25" t="n">
        <f t="shared" si="49"/>
        <v>8.5868693055785428E-2</v>
      </c>
      <c r="AL40" s="25" t="n">
        <f t="shared" si="49"/>
        <v>7.6817576782082023E-2</v>
      </c>
      <c r="AM40" s="25" t="n">
        <f t="shared" si="49"/>
        <v>6.5000497670980803E-2</v>
      </c>
      <c r="AN40" s="25" t="n">
        <f t="shared" si="49"/>
        <v>6.7086581476028043E-2</v>
      </c>
      <c r="AO40" s="25" t="n">
        <f t="shared" si="49"/>
        <v>7.0689000604050575E-2</v>
      </c>
      <c r="AP40" s="25" t="n">
        <f t="shared" si="49"/>
        <v>6.0483657851457789E-2</v>
      </c>
      <c r="AQ40" s="25" t="n">
        <f t="shared" si="49"/>
        <v>6.0555438211933148E-2</v>
      </c>
      <c r="AR40" s="25" t="n">
        <f t="shared" si="49"/>
        <v>0.13876073078730902</v>
      </c>
      <c r="AS40" s="25" t="n">
        <f t="shared" si="49"/>
        <v>0.14125588545064782</v>
      </c>
      <c r="AT40" s="25" t="n">
        <f t="shared" si="49"/>
        <v>7.0205835213182272E-2</v>
      </c>
    </row>
    <row r="41">
      <c r="L41" s="33" t="str">
        <f t="shared" si="36"/>
        <v>Other R&amp;D and Knowledge Based</v>
      </c>
      <c r="M41" s="25" t="n">
        <f t="shared" ref="M41" si="50">IFERROR(M25/M$30,"")</f>
        <v>6.459374343370694E-2</v>
      </c>
      <c r="N41" s="25" t="n">
        <f t="shared" ref="N41:AT41" si="51">IFERROR(N25/N$30,"")</f>
        <v>5.8223959212618429E-2</v>
      </c>
      <c r="O41" s="25" t="n">
        <f t="shared" si="51"/>
        <v>7.1200107116098435E-2</v>
      </c>
      <c r="P41" s="25" t="n">
        <f t="shared" si="51"/>
        <v>7.0588750933679986E-2</v>
      </c>
      <c r="Q41" s="25" t="n">
        <f t="shared" si="51"/>
        <v>7.2234764519526123E-2</v>
      </c>
      <c r="R41" s="25" t="n">
        <f t="shared" si="51"/>
        <v>7.6147491241586901E-2</v>
      </c>
      <c r="S41" s="25" t="n">
        <f t="shared" si="51"/>
        <v>7.8411054201881783E-2</v>
      </c>
      <c r="T41" s="25" t="n">
        <f t="shared" si="51"/>
        <v>8.3597082041685575E-2</v>
      </c>
      <c r="U41" s="25" t="n">
        <f t="shared" si="51"/>
        <v>9.2374565435871706E-2</v>
      </c>
      <c r="V41" s="25" t="n">
        <f t="shared" si="51"/>
        <v>9.23655003868529E-2</v>
      </c>
      <c r="W41" s="25" t="n">
        <f t="shared" si="51"/>
        <v>9.3941878578430046E-2</v>
      </c>
      <c r="X41" s="25" t="n">
        <f t="shared" si="51"/>
        <v>8.6268279806148707E-2</v>
      </c>
      <c r="Y41" s="25" t="n">
        <f t="shared" si="51"/>
        <v>9.3267363629970859E-2</v>
      </c>
      <c r="Z41" s="25" t="n">
        <f t="shared" si="51"/>
        <v>8.7103807036059938E-2</v>
      </c>
      <c r="AA41" s="25" t="n">
        <f t="shared" si="51"/>
        <v>8.9386118881744372E-2</v>
      </c>
      <c r="AB41" s="25" t="n">
        <f t="shared" si="51"/>
        <v>9.5704946655175233E-2</v>
      </c>
      <c r="AC41" s="25" t="n">
        <f t="shared" si="51"/>
        <v>9.730544455291E-2</v>
      </c>
      <c r="AD41" s="25" t="n">
        <f t="shared" si="51"/>
        <v>9.2322854993659054E-2</v>
      </c>
      <c r="AE41" s="25" t="n">
        <f t="shared" si="51"/>
        <v>8.9404569500916242E-2</v>
      </c>
      <c r="AF41" s="25" t="n">
        <f t="shared" si="51"/>
        <v>0.10477291673118848</v>
      </c>
      <c r="AG41" s="25" t="n">
        <f t="shared" si="51"/>
        <v>0.1104942349454523</v>
      </c>
      <c r="AH41" s="25" t="n">
        <f t="shared" si="51"/>
        <v>0.10815914126832579</v>
      </c>
      <c r="AI41" s="25" t="n">
        <f t="shared" si="51"/>
        <v>0.11213008569536216</v>
      </c>
      <c r="AJ41" s="25" t="n">
        <f t="shared" si="51"/>
        <v>0.1105757485908454</v>
      </c>
      <c r="AK41" s="25" t="n">
        <f t="shared" si="51"/>
        <v>0.11808566138846137</v>
      </c>
      <c r="AL41" s="25" t="n">
        <f t="shared" si="51"/>
        <v>0.12067673158628656</v>
      </c>
      <c r="AM41" s="25" t="n">
        <f t="shared" si="51"/>
        <v>0.11186306632835451</v>
      </c>
      <c r="AN41" s="25" t="n">
        <f t="shared" si="51"/>
        <v>0.10915951955146888</v>
      </c>
      <c r="AO41" s="25" t="n">
        <f t="shared" si="51"/>
        <v>0.10776259808791036</v>
      </c>
      <c r="AP41" s="25" t="n">
        <f t="shared" si="51"/>
        <v>0.11092635043227535</v>
      </c>
      <c r="AQ41" s="25" t="n">
        <f t="shared" si="51"/>
        <v>0.10477605632941538</v>
      </c>
      <c r="AR41" s="25" t="n">
        <f t="shared" si="51"/>
        <v>0.13486695091901982</v>
      </c>
      <c r="AS41" s="25" t="n">
        <f t="shared" si="51"/>
        <v>0.13281943251350847</v>
      </c>
      <c r="AT41" s="25" t="n">
        <f t="shared" si="51"/>
        <v>0.14758231295693089</v>
      </c>
    </row>
    <row r="42">
      <c r="L42" s="33" t="str">
        <f t="shared" si="36"/>
        <v>Other Services</v>
      </c>
      <c r="M42" s="25" t="n">
        <f t="shared" ref="M42" si="52">IFERROR(M26/M$30,"")</f>
        <v>3.6436937838621175E-2</v>
      </c>
      <c r="N42" s="25" t="n">
        <f t="shared" ref="N42:AT42" si="53">IFERROR(N26/N$30,"")</f>
        <v>4.1436953396119143E-2</v>
      </c>
      <c r="O42" s="25" t="n">
        <f t="shared" si="53"/>
        <v>3.4125745362777342E-2</v>
      </c>
      <c r="P42" s="25" t="n">
        <f t="shared" si="53"/>
        <v>2.5341829532289546E-2</v>
      </c>
      <c r="Q42" s="25" t="n">
        <f t="shared" si="53"/>
        <v>3.4266287245464329E-2</v>
      </c>
      <c r="R42" s="25" t="n">
        <f t="shared" si="53"/>
        <v>4.5225545153926468E-2</v>
      </c>
      <c r="S42" s="25" t="n">
        <f t="shared" si="53"/>
        <v>4.2914490049698023E-2</v>
      </c>
      <c r="T42" s="25" t="n">
        <f t="shared" si="53"/>
        <v>4.9949242380360886E-2</v>
      </c>
      <c r="U42" s="25" t="n">
        <f t="shared" si="53"/>
        <v>5.188488031351933E-2</v>
      </c>
      <c r="V42" s="25" t="n">
        <f t="shared" si="53"/>
        <v>6.0064789248729149E-2</v>
      </c>
      <c r="W42" s="25" t="n">
        <f t="shared" si="53"/>
        <v>4.9228103930554233E-2</v>
      </c>
      <c r="X42" s="25" t="n">
        <f t="shared" si="53"/>
        <v>5.1532961249850677E-2</v>
      </c>
      <c r="Y42" s="25" t="n">
        <f t="shared" si="53"/>
        <v>6.2099308519901864E-2</v>
      </c>
      <c r="Z42" s="25" t="n">
        <f t="shared" si="53"/>
        <v>7.6136305450195466E-2</v>
      </c>
      <c r="AA42" s="25" t="n">
        <f t="shared" si="53"/>
        <v>8.7574015392608062E-2</v>
      </c>
      <c r="AB42" s="25" t="n">
        <f t="shared" si="53"/>
        <v>8.361311134433741E-2</v>
      </c>
      <c r="AC42" s="25" t="n">
        <f t="shared" si="53"/>
        <v>8.2119544546113657E-2</v>
      </c>
      <c r="AD42" s="25" t="n">
        <f t="shared" si="53"/>
        <v>7.4653526062765443E-2</v>
      </c>
      <c r="AE42" s="25" t="n">
        <f t="shared" si="53"/>
        <v>7.2668855464972718E-2</v>
      </c>
      <c r="AF42" s="25" t="n">
        <f t="shared" si="53"/>
        <v>8.3567666209946379E-2</v>
      </c>
      <c r="AG42" s="25" t="n">
        <f t="shared" si="53"/>
        <v>9.1051806714508965E-2</v>
      </c>
      <c r="AH42" s="25" t="n">
        <f t="shared" si="53"/>
        <v>9.9826837745686223E-2</v>
      </c>
      <c r="AI42" s="25" t="n">
        <f t="shared" si="53"/>
        <v>9.4647249114461734E-2</v>
      </c>
      <c r="AJ42" s="25" t="n">
        <f t="shared" si="53"/>
        <v>9.9667252422860869E-2</v>
      </c>
      <c r="AK42" s="25" t="n">
        <f t="shared" si="53"/>
        <v>9.0570500490027669E-2</v>
      </c>
      <c r="AL42" s="25" t="n">
        <f t="shared" si="53"/>
        <v>8.3863599892867915E-2</v>
      </c>
      <c r="AM42" s="25" t="n">
        <f t="shared" si="53"/>
        <v>7.9844299073153074E-2</v>
      </c>
      <c r="AN42" s="25" t="n">
        <f t="shared" si="53"/>
        <v>8.1687595524084833E-2</v>
      </c>
      <c r="AO42" s="25" t="n">
        <f t="shared" si="53"/>
        <v>7.9288885189631592E-2</v>
      </c>
      <c r="AP42" s="25" t="n">
        <f t="shared" si="53"/>
        <v>7.716692665777812E-2</v>
      </c>
      <c r="AQ42" s="25" t="n">
        <f t="shared" si="53"/>
        <v>6.9963743524230251E-2</v>
      </c>
      <c r="AR42" s="25" t="n">
        <f t="shared" si="53"/>
        <v>7.4368975518834035E-2</v>
      </c>
      <c r="AS42" s="25" t="n">
        <f t="shared" si="53"/>
        <v>7.4086274921824929E-2</v>
      </c>
      <c r="AT42" s="25" t="n">
        <f t="shared" si="53"/>
        <v>7.0338702497137626E-2</v>
      </c>
    </row>
    <row r="43">
      <c r="L43" s="33" t="str">
        <f t="shared" si="36"/>
        <v>Ships &amp; Submarines</v>
      </c>
      <c r="M43" s="25" t="n">
        <f t="shared" ref="M43" si="54">IFERROR(M27/M$30,"")</f>
        <v>8.8746539333228722E-2</v>
      </c>
      <c r="N43" s="25" t="n">
        <f t="shared" ref="N43:AT43" si="55">IFERROR(N27/N$30,"")</f>
        <v>6.9867629071340615E-2</v>
      </c>
      <c r="O43" s="25" t="n">
        <f t="shared" si="55"/>
        <v>6.9688961581741787E-2</v>
      </c>
      <c r="P43" s="25" t="n">
        <f t="shared" si="55"/>
        <v>7.8293694254002885E-2</v>
      </c>
      <c r="Q43" s="25" t="n">
        <f t="shared" si="55"/>
        <v>6.3066803066039068E-2</v>
      </c>
      <c r="R43" s="25" t="n">
        <f t="shared" si="55"/>
        <v>8.2804613600084093E-2</v>
      </c>
      <c r="S43" s="25" t="n">
        <f t="shared" si="55"/>
        <v>6.7283330471530095E-2</v>
      </c>
      <c r="T43" s="25" t="n">
        <f t="shared" si="55"/>
        <v>7.1912113259472596E-2</v>
      </c>
      <c r="U43" s="25" t="n">
        <f t="shared" si="55"/>
        <v>8.0102274778066654E-2</v>
      </c>
      <c r="V43" s="25" t="n">
        <f t="shared" si="55"/>
        <v>6.8094525042901921E-2</v>
      </c>
      <c r="W43" s="25" t="n">
        <f t="shared" si="55"/>
        <v>7.0781728632880736E-2</v>
      </c>
      <c r="X43" s="25" t="n">
        <f t="shared" si="55"/>
        <v>8.6144967282440824E-2</v>
      </c>
      <c r="Y43" s="25" t="n">
        <f t="shared" si="55"/>
        <v>7.4763043261177942E-2</v>
      </c>
      <c r="Z43" s="25" t="n">
        <f t="shared" si="55"/>
        <v>5.990854298290816E-2</v>
      </c>
      <c r="AA43" s="25" t="n">
        <f t="shared" si="55"/>
        <v>6.4597191424705283E-2</v>
      </c>
      <c r="AB43" s="25" t="n">
        <f t="shared" si="55"/>
        <v>5.2850257537967474E-2</v>
      </c>
      <c r="AC43" s="25" t="n">
        <f t="shared" si="55"/>
        <v>5.6982343095516842E-2</v>
      </c>
      <c r="AD43" s="25" t="n">
        <f t="shared" si="55"/>
        <v>5.257730821172478E-2</v>
      </c>
      <c r="AE43" s="25" t="n">
        <f t="shared" si="55"/>
        <v>5.1201853208522025E-2</v>
      </c>
      <c r="AF43" s="25" t="n">
        <f t="shared" si="55"/>
        <v>5.8485946659707397E-2</v>
      </c>
      <c r="AG43" s="25" t="n">
        <f t="shared" si="55"/>
        <v>4.8416368220132351E-2</v>
      </c>
      <c r="AH43" s="25" t="n">
        <f t="shared" si="55"/>
        <v>7.702507579930909E-2</v>
      </c>
      <c r="AI43" s="25" t="n">
        <f t="shared" si="55"/>
        <v>6.6578135510306183E-2</v>
      </c>
      <c r="AJ43" s="25" t="n">
        <f t="shared" si="55"/>
        <v>7.5124431184377949E-2</v>
      </c>
      <c r="AK43" s="25" t="n">
        <f t="shared" si="55"/>
        <v>8.4061298118876818E-2</v>
      </c>
      <c r="AL43" s="25" t="n">
        <f t="shared" si="55"/>
        <v>7.8344227786787721E-2</v>
      </c>
      <c r="AM43" s="25" t="n">
        <f t="shared" si="55"/>
        <v>8.2580077273791574E-2</v>
      </c>
      <c r="AN43" s="25" t="n">
        <f t="shared" si="55"/>
        <v>8.4573863732741755E-2</v>
      </c>
      <c r="AO43" s="25" t="n">
        <f t="shared" si="55"/>
        <v>8.7269106567631316E-2</v>
      </c>
      <c r="AP43" s="25" t="n">
        <f t="shared" si="55"/>
        <v>8.6766645902372777E-2</v>
      </c>
      <c r="AQ43" s="25" t="n">
        <f t="shared" si="55"/>
        <v>9.4819347657550984E-2</v>
      </c>
      <c r="AR43" s="25" t="n">
        <f t="shared" si="55"/>
        <v>8.2526635683711921E-2</v>
      </c>
      <c r="AS43" s="25" t="n">
        <f t="shared" si="55"/>
        <v>8.2976943625897387E-2</v>
      </c>
      <c r="AT43" s="25" t="n">
        <f t="shared" si="55"/>
        <v>8.7849313067064699E-2</v>
      </c>
    </row>
    <row r="44">
      <c r="L44" s="33" t="str">
        <f t="shared" si="36"/>
        <v>Space Systems</v>
      </c>
      <c r="M44" s="25" t="n">
        <f t="shared" ref="M44" si="56">IFERROR(M28/M$30,"")</f>
        <v>4.2453780691886246E-2</v>
      </c>
      <c r="N44" s="25" t="n">
        <f t="shared" ref="N44:AT44" si="57">IFERROR(N28/N$30,"")</f>
        <v>3.3315470290964475E-2</v>
      </c>
      <c r="O44" s="25" t="n">
        <f t="shared" si="57"/>
        <v>2.5987705952877759E-2</v>
      </c>
      <c r="P44" s="25" t="n">
        <f t="shared" si="57"/>
        <v>3.1109755692417095E-2</v>
      </c>
      <c r="Q44" s="25" t="n">
        <f t="shared" si="57"/>
        <v>3.1619729987617445E-2</v>
      </c>
      <c r="R44" s="25" t="n">
        <f t="shared" si="57"/>
        <v>2.9584468746896173E-2</v>
      </c>
      <c r="S44" s="25" t="n">
        <f t="shared" si="57"/>
        <v>2.4906446182608333E-2</v>
      </c>
      <c r="T44" s="25" t="n">
        <f t="shared" si="57"/>
        <v>2.7418577319703881E-2</v>
      </c>
      <c r="U44" s="25" t="n">
        <f t="shared" si="57"/>
        <v>3.0363398798029947E-2</v>
      </c>
      <c r="V44" s="25" t="n">
        <f t="shared" si="57"/>
        <v>2.8728887258995472E-2</v>
      </c>
      <c r="W44" s="25" t="n">
        <f t="shared" si="57"/>
        <v>2.4079199332080387E-2</v>
      </c>
      <c r="X44" s="25" t="n">
        <f t="shared" si="57"/>
        <v>2.8850689223126828E-2</v>
      </c>
      <c r="Y44" s="25" t="n">
        <f t="shared" si="57"/>
        <v>2.6463469439730023E-2</v>
      </c>
      <c r="Z44" s="25" t="n">
        <f t="shared" si="57"/>
        <v>2.5005469433308187E-2</v>
      </c>
      <c r="AA44" s="25" t="n">
        <f t="shared" si="57"/>
        <v>2.7325416814755327E-2</v>
      </c>
      <c r="AB44" s="25" t="n">
        <f t="shared" si="57"/>
        <v>2.4550872984491212E-2</v>
      </c>
      <c r="AC44" s="25" t="n">
        <f t="shared" si="57"/>
        <v>2.7138989715771663E-2</v>
      </c>
      <c r="AD44" s="25" t="n">
        <f t="shared" si="57"/>
        <v>2.5019953514382555E-2</v>
      </c>
      <c r="AE44" s="25" t="n">
        <f t="shared" si="57"/>
        <v>2.5338121511559741E-2</v>
      </c>
      <c r="AF44" s="25" t="n">
        <f t="shared" si="57"/>
        <v>2.8236189378414364E-2</v>
      </c>
      <c r="AG44" s="25" t="n">
        <f t="shared" si="57"/>
        <v>2.5060543142397137E-2</v>
      </c>
      <c r="AH44" s="25" t="n">
        <f t="shared" si="57"/>
        <v>2.7941989021899635E-2</v>
      </c>
      <c r="AI44" s="25" t="n">
        <f t="shared" si="57"/>
        <v>2.780770392599044E-2</v>
      </c>
      <c r="AJ44" s="25" t="n">
        <f t="shared" si="57"/>
        <v>2.4604568232649598E-2</v>
      </c>
      <c r="AK44" s="25" t="n">
        <f t="shared" si="57"/>
        <v>2.7692422771105975E-2</v>
      </c>
      <c r="AL44" s="25" t="n">
        <f t="shared" si="57"/>
        <v>2.1811184407622895E-2</v>
      </c>
      <c r="AM44" s="25" t="n">
        <f t="shared" si="57"/>
        <v>2.0166927662082362E-2</v>
      </c>
      <c r="AN44" s="25" t="n">
        <f t="shared" si="57"/>
        <v>1.8757568923012932E-2</v>
      </c>
      <c r="AO44" s="25" t="n">
        <f t="shared" si="57"/>
        <v>1.6571926826832777E-2</v>
      </c>
      <c r="AP44" s="25" t="n">
        <f t="shared" si="57"/>
        <v>1.8784841753919805E-2</v>
      </c>
      <c r="AQ44" s="25" t="n">
        <f t="shared" si="57"/>
        <v>1.7344486073734858E-2</v>
      </c>
      <c r="AR44" s="25" t="n">
        <f t="shared" si="57"/>
        <v>9.3768067491445464E-3</v>
      </c>
      <c r="AS44" s="25" t="n">
        <f t="shared" si="57"/>
        <v>1.126169000952891E-2</v>
      </c>
      <c r="AT44" s="25" t="n">
        <f t="shared" si="57"/>
        <v>1.124637125247035E-2</v>
      </c>
    </row>
    <row r="45">
      <c r="L45" s="33" t="str">
        <f t="shared" si="36"/>
        <v>Unlabeled</v>
      </c>
      <c r="M45" s="25" t="n">
        <f>IFERROR(M18/M$30,"")</f>
        <v>0.25741764716966653</v>
      </c>
      <c r="N45" s="25" t="n">
        <f t="shared" ref="N45:AT45" si="58">IFERROR(N18/N$30,"")</f>
        <v>0.22410693636040827</v>
      </c>
      <c r="O45" s="25" t="n">
        <f t="shared" si="58"/>
        <v>0.24583739185380621</v>
      </c>
      <c r="P45" s="25" t="n">
        <f t="shared" si="58"/>
        <v>0.24649593129074693</v>
      </c>
      <c r="Q45" s="25" t="n">
        <f t="shared" si="58"/>
        <v>0.26072434549564455</v>
      </c>
      <c r="R45" s="25" t="n">
        <f t="shared" si="58"/>
        <v>0.22999435551705025</v>
      </c>
      <c r="S45" s="25" t="n">
        <f t="shared" si="58"/>
        <v>0.24361590224687452</v>
      </c>
      <c r="T45" s="25" t="n">
        <f t="shared" si="58"/>
        <v>0.21495405556028521</v>
      </c>
      <c r="U45" s="25" t="n">
        <f t="shared" si="58"/>
        <v>0.22681631239374295</v>
      </c>
      <c r="V45" s="25" t="n">
        <f t="shared" si="58"/>
        <v>0.22543983226379183</v>
      </c>
      <c r="W45" s="25" t="n">
        <f t="shared" si="58"/>
        <v>0.2679735485004085</v>
      </c>
      <c r="X45" s="25" t="n">
        <f t="shared" si="58"/>
        <v>0.25085723585795067</v>
      </c>
      <c r="Y45" s="25" t="n">
        <f t="shared" si="58"/>
        <v>0.22982020913648563</v>
      </c>
      <c r="Z45" s="25" t="n">
        <f t="shared" si="58"/>
        <v>0.23280055454740639</v>
      </c>
      <c r="AA45" s="25" t="n">
        <f t="shared" si="58"/>
        <v>0.20803882044962602</v>
      </c>
      <c r="AB45" s="25" t="n">
        <f t="shared" si="58"/>
        <v>0.17797859823819218</v>
      </c>
      <c r="AC45" s="25" t="n">
        <f t="shared" si="58"/>
        <v>0.18285686701795975</v>
      </c>
      <c r="AD45" s="25" t="n">
        <f t="shared" si="58"/>
        <v>0.18431139669021354</v>
      </c>
      <c r="AE45" s="25" t="n">
        <f t="shared" si="58"/>
        <v>0.17653366220164446</v>
      </c>
      <c r="AF45" s="25" t="n">
        <f t="shared" si="58"/>
        <v>0.17910958582707714</v>
      </c>
      <c r="AG45" s="25" t="n">
        <f t="shared" si="58"/>
        <v>0.17535024621771389</v>
      </c>
      <c r="AH45" s="25" t="n">
        <f t="shared" si="58"/>
        <v>0.19074657686803842</v>
      </c>
      <c r="AI45" s="25" t="n">
        <f t="shared" si="58"/>
        <v>0.21842277812741068</v>
      </c>
      <c r="AJ45" s="25" t="n">
        <f t="shared" si="58"/>
        <v>0.23873341150048544</v>
      </c>
      <c r="AK45" s="25" t="n">
        <f t="shared" si="58"/>
        <v>0.20536940601630979</v>
      </c>
      <c r="AL45" s="25" t="n">
        <f t="shared" si="58"/>
        <v>0.22514648425019773</v>
      </c>
      <c r="AM45" s="25" t="n">
        <f t="shared" si="58"/>
        <v>0.25318697902721388</v>
      </c>
      <c r="AN45" s="25" t="n">
        <f t="shared" si="58"/>
        <v>0.26816869709859092</v>
      </c>
      <c r="AO45" s="25" t="n">
        <f t="shared" si="58"/>
        <v>0.23236173191549483</v>
      </c>
      <c r="AP45" s="25" t="n">
        <f t="shared" si="58"/>
        <v>0.23445468302306904</v>
      </c>
      <c r="AQ45" s="25" t="n">
        <f t="shared" si="58"/>
        <v>0.24911551725105247</v>
      </c>
      <c r="AR45" s="25" t="n">
        <f t="shared" si="58"/>
        <v>0.18652393648803739</v>
      </c>
      <c r="AS45" s="25" t="n">
        <f t="shared" si="58"/>
        <v>0.18121607817059324</v>
      </c>
      <c r="AT45" s="25" t="n">
        <f t="shared" si="58"/>
        <v>0.21259472017543316</v>
      </c>
    </row>
    <row r="46">
      <c r="L46" s="1" t="s">
        <v>40</v>
      </c>
      <c r="M46" s="25" t="n">
        <f t="shared" ref="M46:AT46" si="59">IF(SUM(M34:M45)=1,SUM(M34:M45),FALSE)</f>
        <v>0.99999999999999989</v>
      </c>
      <c r="N46" s="25" t="b">
        <f t="shared" si="59"/>
        <v>0</v>
      </c>
      <c r="O46" s="25" t="b">
        <f t="shared" si="59"/>
        <v>0</v>
      </c>
      <c r="P46" s="25" t="b">
        <f t="shared" si="59"/>
        <v>0</v>
      </c>
      <c r="Q46" s="25" t="b">
        <f t="shared" si="59"/>
        <v>0</v>
      </c>
      <c r="R46" s="25" t="b">
        <f t="shared" si="59"/>
        <v>0</v>
      </c>
      <c r="S46" s="25" t="b">
        <f t="shared" si="59"/>
        <v>0</v>
      </c>
      <c r="T46" s="25" t="b">
        <f t="shared" si="59"/>
        <v>0</v>
      </c>
      <c r="U46" s="25" t="b">
        <f t="shared" si="59"/>
        <v>0</v>
      </c>
      <c r="V46" s="25" t="b">
        <f t="shared" si="59"/>
        <v>0</v>
      </c>
      <c r="W46" s="25" t="b">
        <f t="shared" si="59"/>
        <v>0</v>
      </c>
      <c r="X46" s="25" t="b">
        <f t="shared" si="59"/>
        <v>0</v>
      </c>
      <c r="Y46" s="25" t="b">
        <f t="shared" si="59"/>
        <v>0</v>
      </c>
      <c r="Z46" s="25" t="b">
        <f t="shared" si="59"/>
        <v>0</v>
      </c>
      <c r="AA46" s="25" t="b">
        <f t="shared" si="59"/>
        <v>0</v>
      </c>
      <c r="AB46" s="25" t="b">
        <f t="shared" si="59"/>
        <v>0</v>
      </c>
      <c r="AC46" s="25" t="b">
        <f t="shared" si="59"/>
        <v>0</v>
      </c>
      <c r="AD46" s="25" t="b">
        <f t="shared" si="59"/>
        <v>0</v>
      </c>
      <c r="AE46" s="25" t="b">
        <f t="shared" si="59"/>
        <v>0</v>
      </c>
      <c r="AF46" s="25" t="b">
        <f t="shared" si="59"/>
        <v>0</v>
      </c>
      <c r="AG46" s="25" t="b">
        <f t="shared" si="59"/>
        <v>0</v>
      </c>
      <c r="AH46" s="25" t="b">
        <f t="shared" si="59"/>
        <v>0</v>
      </c>
      <c r="AI46" s="25" t="b">
        <f t="shared" si="59"/>
        <v>0</v>
      </c>
      <c r="AJ46" s="25" t="b">
        <f t="shared" si="59"/>
        <v>0</v>
      </c>
      <c r="AK46" s="25" t="b">
        <f t="shared" si="59"/>
        <v>0</v>
      </c>
      <c r="AL46" s="25" t="b">
        <f t="shared" si="59"/>
        <v>0</v>
      </c>
      <c r="AM46" s="25" t="b">
        <f t="shared" si="59"/>
        <v>0</v>
      </c>
      <c r="AN46" s="25" t="b">
        <f t="shared" si="59"/>
        <v>0</v>
      </c>
      <c r="AO46" s="25" t="b">
        <f t="shared" si="59"/>
        <v>0</v>
      </c>
      <c r="AP46" s="25" t="b">
        <f t="shared" si="59"/>
        <v>0</v>
      </c>
      <c r="AQ46" s="25" t="b">
        <f t="shared" si="59"/>
        <v>0</v>
      </c>
      <c r="AR46" s="25" t="b">
        <f t="shared" si="59"/>
        <v>0</v>
      </c>
      <c r="AS46" s="25" t="b">
        <f t="shared" si="59"/>
        <v>0</v>
      </c>
      <c r="AT46" s="25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2" t="n">
        <v>3329240190</v>
      </c>
      <c r="N2" s="2" t="n">
        <v>5547606291</v>
      </c>
      <c r="O2" s="2" t="n">
        <v>4767963585</v>
      </c>
      <c r="P2" s="2" t="n">
        <v>4480791756</v>
      </c>
      <c r="Q2" s="2" t="n">
        <v>6587757173</v>
      </c>
      <c r="R2" s="2" t="n">
        <v>5478948635</v>
      </c>
      <c r="S2" s="2" t="n">
        <v>5756525560</v>
      </c>
      <c r="T2" s="2" t="n">
        <v>6346015501</v>
      </c>
      <c r="U2" s="2" t="n">
        <v>5823289073</v>
      </c>
      <c r="V2" s="2" t="n">
        <v>6090475612</v>
      </c>
      <c r="W2" s="2" t="n">
        <v>6095074886</v>
      </c>
      <c r="X2" s="2" t="n">
        <v>6912881104</v>
      </c>
      <c r="Y2" s="2" t="n">
        <v>8345287315.7109003</v>
      </c>
      <c r="Z2" s="2" t="n">
        <v>9238328463.0233994</v>
      </c>
      <c r="AA2" s="2" t="n">
        <v>9828013820.4727993</v>
      </c>
      <c r="AB2" s="2" t="n">
        <v>12169691608.772499</v>
      </c>
      <c r="AC2" s="2" t="n">
        <v>13882263101.0825</v>
      </c>
      <c r="AD2" s="2" t="n">
        <v>14895688539.673</v>
      </c>
      <c r="AE2" s="2" t="n">
        <v>23424311239.441002</v>
      </c>
      <c r="AF2" s="2" t="n">
        <v>28911269967.142601</v>
      </c>
      <c r="AG2" s="2" t="n">
        <v>24906956099.318298</v>
      </c>
      <c r="AH2" s="2" t="n">
        <v>18589829055.016899</v>
      </c>
      <c r="AI2" s="2" t="n">
        <v>17667888350.841202</v>
      </c>
      <c r="AJ2" s="2" t="n">
        <v>11858655228.641001</v>
      </c>
      <c r="AK2" s="2" t="n">
        <v>12008095458.2971</v>
      </c>
      <c r="AL2" s="2" t="n">
        <v>10729791254.7609</v>
      </c>
      <c r="AM2" s="2" t="n">
        <v>10246198072.9974</v>
      </c>
      <c r="AN2" s="2" t="n">
        <v>10022053280.432501</v>
      </c>
      <c r="AO2" s="2" t="n">
        <v>13552652805.8645</v>
      </c>
      <c r="AP2" s="2" t="n">
        <v>20422019911.620998</v>
      </c>
      <c r="AQ2" s="2" t="n">
        <v>24784525818.948101</v>
      </c>
      <c r="AR2" s="2" t="n">
        <v>16625644719.525499</v>
      </c>
      <c r="AS2" s="2" t="n">
        <v>17916486257.122101</v>
      </c>
      <c r="AT2" s="2" t="n">
        <v>6996910784.3958998</v>
      </c>
      <c r="AU2" s="2"/>
      <c r="AV2" s="2"/>
    </row>
    <row r="3">
      <c r="A3" t="str">
        <f t="shared" si="0"/>
        <v>ERS</v>
      </c>
      <c r="L3" s="1" t="s">
        <v>318</v>
      </c>
      <c r="M3" s="2" t="n">
        <v>8136026114</v>
      </c>
      <c r="N3" s="2" t="n">
        <v>9336257603</v>
      </c>
      <c r="O3" s="2" t="n">
        <v>8894313162</v>
      </c>
      <c r="P3" s="2" t="n">
        <v>6871430089</v>
      </c>
      <c r="Q3" s="2" t="n">
        <v>7924352924</v>
      </c>
      <c r="R3" s="2" t="n">
        <v>8346113294</v>
      </c>
      <c r="S3" s="2" t="n">
        <v>7637315066</v>
      </c>
      <c r="T3" s="2" t="n">
        <v>8136289486</v>
      </c>
      <c r="U3" s="2" t="n">
        <v>8782761285</v>
      </c>
      <c r="V3" s="2" t="n">
        <v>7619149776</v>
      </c>
      <c r="W3" s="2" t="n">
        <v>8565669548.1415997</v>
      </c>
      <c r="X3" s="2" t="n">
        <v>9766355879.9395008</v>
      </c>
      <c r="Y3" s="2" t="n">
        <v>10688518994.2097</v>
      </c>
      <c r="Z3" s="2" t="n">
        <v>13009874109.049801</v>
      </c>
      <c r="AA3" s="2" t="n">
        <v>13338003784.828899</v>
      </c>
      <c r="AB3" s="2" t="n">
        <v>16188302443.9785</v>
      </c>
      <c r="AC3" s="2" t="n">
        <v>16398946916.988001</v>
      </c>
      <c r="AD3" s="2" t="n">
        <v>17495344447.808601</v>
      </c>
      <c r="AE3" s="2" t="n">
        <v>20271352737.5014</v>
      </c>
      <c r="AF3" s="2" t="n">
        <v>21810178493.2197</v>
      </c>
      <c r="AG3" s="2" t="n">
        <v>21099391291.2976</v>
      </c>
      <c r="AH3" s="2" t="n">
        <v>24528542413.8489</v>
      </c>
      <c r="AI3" s="2" t="n">
        <v>26803126894.612801</v>
      </c>
      <c r="AJ3" s="2" t="n">
        <v>21995150570.543301</v>
      </c>
      <c r="AK3" s="2" t="n">
        <v>23525515523.977299</v>
      </c>
      <c r="AL3" s="2" t="n">
        <v>22534483248.403099</v>
      </c>
      <c r="AM3" s="2" t="n">
        <v>23028316947.089901</v>
      </c>
      <c r="AN3" s="2" t="n">
        <v>26364245909.225101</v>
      </c>
      <c r="AO3" s="2" t="n">
        <v>28982169383.435398</v>
      </c>
      <c r="AP3" s="2" t="n">
        <v>29825062105.101299</v>
      </c>
      <c r="AQ3" s="2" t="n">
        <v>29301054606.508099</v>
      </c>
      <c r="AR3" s="2" t="n">
        <v>29041768087.430099</v>
      </c>
      <c r="AS3" s="2" t="n">
        <v>30391554906.5317</v>
      </c>
      <c r="AT3" s="2" t="n">
        <v>16486166922.1553</v>
      </c>
      <c r="AU3" s="2"/>
      <c r="AV3" s="2"/>
    </row>
    <row r="4">
      <c r="A4" t="str">
        <f t="shared" si="0"/>
        <v>FRS</v>
      </c>
      <c r="L4" s="1" t="s">
        <v>319</v>
      </c>
      <c r="M4" s="2" t="n">
        <v>6320893588</v>
      </c>
      <c r="N4" s="2" t="n">
        <v>10512060626</v>
      </c>
      <c r="O4" s="2" t="n">
        <v>10570011572</v>
      </c>
      <c r="P4" s="2" t="n">
        <v>9753230431</v>
      </c>
      <c r="Q4" s="2" t="n">
        <v>10189469118</v>
      </c>
      <c r="R4" s="2" t="n">
        <v>11088065839</v>
      </c>
      <c r="S4" s="2" t="n">
        <v>11271027030</v>
      </c>
      <c r="T4" s="2" t="n">
        <v>10645232177</v>
      </c>
      <c r="U4" s="2" t="n">
        <v>10728713139</v>
      </c>
      <c r="V4" s="2" t="n">
        <v>11079943519</v>
      </c>
      <c r="W4" s="2" t="n">
        <v>10980550566.774799</v>
      </c>
      <c r="X4" s="2" t="n">
        <v>12192081951.1096</v>
      </c>
      <c r="Y4" s="2" t="n">
        <v>12834072124.3335</v>
      </c>
      <c r="Z4" s="2" t="n">
        <v>18366465958.3181</v>
      </c>
      <c r="AA4" s="2" t="n">
        <v>17670831293.652699</v>
      </c>
      <c r="AB4" s="2" t="n">
        <v>18063394017.934502</v>
      </c>
      <c r="AC4" s="2" t="n">
        <v>21559854123.063999</v>
      </c>
      <c r="AD4" s="2" t="n">
        <v>20597558522.614799</v>
      </c>
      <c r="AE4" s="2" t="n">
        <v>21371423316.755402</v>
      </c>
      <c r="AF4" s="2" t="n">
        <v>24327923411.4506</v>
      </c>
      <c r="AG4" s="2" t="n">
        <v>23373310950.979301</v>
      </c>
      <c r="AH4" s="2" t="n">
        <v>23654613632.552101</v>
      </c>
      <c r="AI4" s="2" t="n">
        <v>21483882656.034599</v>
      </c>
      <c r="AJ4" s="2" t="n">
        <v>20010501568.592098</v>
      </c>
      <c r="AK4" s="2" t="n">
        <v>22172567783.800999</v>
      </c>
      <c r="AL4" s="2" t="n">
        <v>19505327291.069199</v>
      </c>
      <c r="AM4" s="2" t="n">
        <v>20137536813.047699</v>
      </c>
      <c r="AN4" s="2" t="n">
        <v>19905848695.181499</v>
      </c>
      <c r="AO4" s="2" t="n">
        <v>23722460398.820301</v>
      </c>
      <c r="AP4" s="2" t="n">
        <v>21551567157.618301</v>
      </c>
      <c r="AQ4" s="2" t="n">
        <v>24686469056.9403</v>
      </c>
      <c r="AR4" s="2" t="n">
        <v>22505230858.509701</v>
      </c>
      <c r="AS4" s="2" t="n">
        <v>26920928544.4193</v>
      </c>
      <c r="AT4" s="2" t="n">
        <v>11442241237.636101</v>
      </c>
      <c r="AU4" s="2"/>
      <c r="AV4" s="2"/>
    </row>
    <row r="5">
      <c r="A5" t="str">
        <f t="shared" si="0"/>
        <v>ICT</v>
      </c>
      <c r="L5" s="1" t="s">
        <v>320</v>
      </c>
      <c r="M5" s="2" t="n">
        <v>2932254799</v>
      </c>
      <c r="N5" s="2" t="n">
        <v>4083510627</v>
      </c>
      <c r="O5" s="2" t="n">
        <v>4822223677</v>
      </c>
      <c r="P5" s="2" t="n">
        <v>4468651646</v>
      </c>
      <c r="Q5" s="2" t="n">
        <v>4841588061</v>
      </c>
      <c r="R5" s="2" t="n">
        <v>5038442272</v>
      </c>
      <c r="S5" s="2" t="n">
        <v>5449863799</v>
      </c>
      <c r="T5" s="2" t="n">
        <v>5112399818</v>
      </c>
      <c r="U5" s="2" t="n">
        <v>5375772104</v>
      </c>
      <c r="V5" s="2" t="n">
        <v>6120083787</v>
      </c>
      <c r="W5" s="2" t="n">
        <v>7344611737.7209997</v>
      </c>
      <c r="X5" s="2" t="n">
        <v>7667927386.9988003</v>
      </c>
      <c r="Y5" s="2" t="n">
        <v>8443963055.0586996</v>
      </c>
      <c r="Z5" s="2" t="n">
        <v>10503897199.0271</v>
      </c>
      <c r="AA5" s="2" t="n">
        <v>12956980104.556299</v>
      </c>
      <c r="AB5" s="2" t="n">
        <v>13434015820.5891</v>
      </c>
      <c r="AC5" s="2" t="n">
        <v>14354101029.673201</v>
      </c>
      <c r="AD5" s="2" t="n">
        <v>15145158611.163</v>
      </c>
      <c r="AE5" s="2" t="n">
        <v>15612520262.0683</v>
      </c>
      <c r="AF5" s="2" t="n">
        <v>16521509971.944099</v>
      </c>
      <c r="AG5" s="2" t="n">
        <v>16886520459.019899</v>
      </c>
      <c r="AH5" s="2" t="n">
        <v>18111520069.416199</v>
      </c>
      <c r="AI5" s="2" t="n">
        <v>17095395882.459</v>
      </c>
      <c r="AJ5" s="2" t="n">
        <v>15200195345.560301</v>
      </c>
      <c r="AK5" s="2" t="n">
        <v>14500281916.012501</v>
      </c>
      <c r="AL5" s="2" t="n">
        <v>13727496892.9704</v>
      </c>
      <c r="AM5" s="2" t="n">
        <v>15208747538.542601</v>
      </c>
      <c r="AN5" s="2" t="n">
        <v>15520079823.2971</v>
      </c>
      <c r="AO5" s="2" t="n">
        <v>17888614854.144299</v>
      </c>
      <c r="AP5" s="2" t="n">
        <v>18989947213.2565</v>
      </c>
      <c r="AQ5" s="2" t="n">
        <v>21728265052.1166</v>
      </c>
      <c r="AR5" s="2" t="n">
        <v>19269304463.324001</v>
      </c>
      <c r="AS5" s="2" t="n">
        <v>20132104260.694302</v>
      </c>
      <c r="AT5" s="2" t="n">
        <v>10297891650.196899</v>
      </c>
      <c r="AU5" s="2"/>
      <c r="AV5" s="2"/>
    </row>
    <row r="6">
      <c r="A6" t="str">
        <f t="shared" si="0"/>
        <v>MED</v>
      </c>
      <c r="L6" s="1" t="s">
        <v>321</v>
      </c>
      <c r="M6" s="2" t="n">
        <v>917522000</v>
      </c>
      <c r="N6" s="2" t="n">
        <v>597041920</v>
      </c>
      <c r="O6" s="2" t="n">
        <v>735888108</v>
      </c>
      <c r="P6" s="2" t="n">
        <v>693627610</v>
      </c>
      <c r="Q6" s="2" t="n">
        <v>829591436</v>
      </c>
      <c r="R6" s="2" t="n">
        <v>1729592044</v>
      </c>
      <c r="S6" s="2" t="n">
        <v>1749694962</v>
      </c>
      <c r="T6" s="2" t="n">
        <v>2653300460</v>
      </c>
      <c r="U6" s="2" t="n">
        <v>2994392962</v>
      </c>
      <c r="V6" s="2" t="n">
        <v>3474107091</v>
      </c>
      <c r="W6" s="2" t="n">
        <v>2206554815.8007998</v>
      </c>
      <c r="X6" s="2" t="n">
        <v>3356057051.2363</v>
      </c>
      <c r="Y6" s="2" t="n">
        <v>5353433907.9385004</v>
      </c>
      <c r="Z6" s="2" t="n">
        <v>7128888723.96</v>
      </c>
      <c r="AA6" s="2" t="n">
        <v>6472680683.7143002</v>
      </c>
      <c r="AB6" s="2" t="n">
        <v>8011259767.0004997</v>
      </c>
      <c r="AC6" s="2" t="n">
        <v>9434026804.0825996</v>
      </c>
      <c r="AD6" s="2" t="n">
        <v>10716277969.4613</v>
      </c>
      <c r="AE6" s="2" t="n">
        <v>10881237555.92</v>
      </c>
      <c r="AF6" s="2" t="n">
        <v>13674759065.311701</v>
      </c>
      <c r="AG6" s="2" t="n">
        <v>12939215879.3626</v>
      </c>
      <c r="AH6" s="2" t="n">
        <v>13924855850.944401</v>
      </c>
      <c r="AI6" s="2" t="n">
        <v>13708786101.9753</v>
      </c>
      <c r="AJ6" s="2" t="n">
        <v>13363623688.661301</v>
      </c>
      <c r="AK6" s="2" t="n">
        <v>14209286517.6201</v>
      </c>
      <c r="AL6" s="2" t="n">
        <v>12714703152.380899</v>
      </c>
      <c r="AM6" s="2" t="n">
        <v>13368262938.296</v>
      </c>
      <c r="AN6" s="2" t="n">
        <v>13676931675.0611</v>
      </c>
      <c r="AO6" s="2" t="n">
        <v>13969372310.566999</v>
      </c>
      <c r="AP6" s="2" t="n">
        <v>14201722288.9277</v>
      </c>
      <c r="AQ6" s="2" t="n">
        <v>14689782118.9011</v>
      </c>
      <c r="AR6" s="2" t="n">
        <v>15330797492.637899</v>
      </c>
      <c r="AS6" s="2" t="n">
        <v>16426528598.934601</v>
      </c>
      <c r="AT6" s="2" t="n">
        <v>12371414368.879601</v>
      </c>
      <c r="AU6" s="2"/>
      <c r="AV6" s="2"/>
    </row>
    <row r="7">
      <c r="A7" t="str">
        <f t="shared" si="0"/>
        <v>PAMS</v>
      </c>
      <c r="L7" s="1" t="s">
        <v>322</v>
      </c>
      <c r="M7" s="2" t="n">
        <v>9435330835</v>
      </c>
      <c r="N7" s="2" t="n">
        <v>11649121600</v>
      </c>
      <c r="O7" s="2" t="n">
        <v>11512769914</v>
      </c>
      <c r="P7" s="2" t="n">
        <v>12188008848</v>
      </c>
      <c r="Q7" s="2" t="n">
        <v>12764049547</v>
      </c>
      <c r="R7" s="2" t="n">
        <v>12935251309</v>
      </c>
      <c r="S7" s="2" t="n">
        <v>13514715568</v>
      </c>
      <c r="T7" s="2" t="n">
        <v>13359447099</v>
      </c>
      <c r="U7" s="2" t="n">
        <v>14503015888</v>
      </c>
      <c r="V7" s="2" t="n">
        <v>15943295004</v>
      </c>
      <c r="W7" s="2" t="n">
        <v>17284311842.694199</v>
      </c>
      <c r="X7" s="2" t="n">
        <v>17256873389.462101</v>
      </c>
      <c r="Y7" s="2" t="n">
        <v>21268079099.4599</v>
      </c>
      <c r="Z7" s="2" t="n">
        <v>28735840733.104301</v>
      </c>
      <c r="AA7" s="2" t="n">
        <v>34351534835.816898</v>
      </c>
      <c r="AB7" s="2" t="n">
        <v>38670589631.593399</v>
      </c>
      <c r="AC7" s="2" t="n">
        <v>43821675745.396599</v>
      </c>
      <c r="AD7" s="2" t="n">
        <v>48519588147.007004</v>
      </c>
      <c r="AE7" s="2" t="n">
        <v>55266477676.273399</v>
      </c>
      <c r="AF7" s="2" t="n">
        <v>58877386159.063904</v>
      </c>
      <c r="AG7" s="2" t="n">
        <v>59728879998.247002</v>
      </c>
      <c r="AH7" s="2" t="n">
        <v>57636930317.390701</v>
      </c>
      <c r="AI7" s="2" t="n">
        <v>54356973963.185501</v>
      </c>
      <c r="AJ7" s="2" t="n">
        <v>48574287311.362396</v>
      </c>
      <c r="AK7" s="2" t="n">
        <v>41800749634.492699</v>
      </c>
      <c r="AL7" s="2" t="n">
        <v>41391200415.295601</v>
      </c>
      <c r="AM7" s="2" t="n">
        <v>43148575909.549301</v>
      </c>
      <c r="AN7" s="2" t="n">
        <v>45909632741.212997</v>
      </c>
      <c r="AO7" s="2" t="n">
        <v>50444908533.363998</v>
      </c>
      <c r="AP7" s="2" t="n">
        <v>54734276281.701103</v>
      </c>
      <c r="AQ7" s="2" t="n">
        <v>57287356464.694099</v>
      </c>
      <c r="AR7" s="2" t="n">
        <v>57370996666.792297</v>
      </c>
      <c r="AS7" s="2" t="n">
        <v>57722346137.004501</v>
      </c>
      <c r="AT7" s="2" t="n">
        <v>28557135893.451302</v>
      </c>
      <c r="AU7" s="2"/>
      <c r="AV7" s="2"/>
    </row>
    <row r="8">
      <c r="A8" t="str">
        <f t="shared" si="0"/>
        <v>Grand Total</v>
      </c>
      <c r="L8" s="36" t="s">
        <v>323</v>
      </c>
      <c r="M8" s="2" t="n">
        <f t="shared" ref="M8:AT8" si="1">SUM(M2:M7)</f>
        <v>31071267526</v>
      </c>
      <c r="N8" s="2" t="n">
        <f t="shared" si="1"/>
        <v>41725598667</v>
      </c>
      <c r="O8" s="2" t="n">
        <f t="shared" si="1"/>
        <v>41303170018</v>
      </c>
      <c r="P8" s="2" t="n">
        <f t="shared" si="1"/>
        <v>38455740380</v>
      </c>
      <c r="Q8" s="2" t="n">
        <f t="shared" si="1"/>
        <v>43136808259</v>
      </c>
      <c r="R8" s="2" t="n">
        <f t="shared" si="1"/>
        <v>44616413393</v>
      </c>
      <c r="S8" s="2" t="n">
        <f t="shared" si="1"/>
        <v>45379141985</v>
      </c>
      <c r="T8" s="2" t="n">
        <f t="shared" si="1"/>
        <v>46252684541</v>
      </c>
      <c r="U8" s="2" t="n">
        <f t="shared" si="1"/>
        <v>48207944451</v>
      </c>
      <c r="V8" s="2" t="n">
        <f t="shared" si="1"/>
        <v>50327054789</v>
      </c>
      <c r="W8" s="2" t="n">
        <f t="shared" si="1"/>
        <v>52476773397.132393</v>
      </c>
      <c r="X8" s="2" t="n">
        <f t="shared" si="1"/>
        <v>57152176762.746307</v>
      </c>
      <c r="Y8" s="2" t="n">
        <f t="shared" si="1"/>
        <v>66933354496.711197</v>
      </c>
      <c r="Z8" s="2" t="n">
        <f t="shared" si="1"/>
        <v>86983295186.482697</v>
      </c>
      <c r="AA8" s="2" t="n">
        <f t="shared" si="1"/>
        <v>94618044523.041885</v>
      </c>
      <c r="AB8" s="2" t="n">
        <f t="shared" si="1"/>
        <v>106537253289.8685</v>
      </c>
      <c r="AC8" s="2" t="n">
        <f t="shared" si="1"/>
        <v>119450867720.2869</v>
      </c>
      <c r="AD8" s="2" t="n">
        <f t="shared" si="1"/>
        <v>127369616237.72771</v>
      </c>
      <c r="AE8" s="2" t="n">
        <f t="shared" si="1"/>
        <v>146827322787.9595</v>
      </c>
      <c r="AF8" s="2" t="n">
        <f t="shared" si="1"/>
        <v>164123027068.1326</v>
      </c>
      <c r="AG8" s="2" t="n">
        <f t="shared" si="1"/>
        <v>158934274678.2247</v>
      </c>
      <c r="AH8" s="2" t="n">
        <f t="shared" si="1"/>
        <v>156446291339.16919</v>
      </c>
      <c r="AI8" s="2" t="n">
        <f t="shared" si="1"/>
        <v>151116053849.1084</v>
      </c>
      <c r="AJ8" s="2" t="n">
        <f t="shared" si="1"/>
        <v>131002413713.3604</v>
      </c>
      <c r="AK8" s="2" t="n">
        <f t="shared" si="1"/>
        <v>128216496834.20068</v>
      </c>
      <c r="AL8" s="2" t="n">
        <f t="shared" si="1"/>
        <v>120603002254.8801</v>
      </c>
      <c r="AM8" s="2" t="n">
        <f t="shared" si="1"/>
        <v>125137638219.5229</v>
      </c>
      <c r="AN8" s="2" t="n">
        <f t="shared" si="1"/>
        <v>131398792124.41029</v>
      </c>
      <c r="AO8" s="2" t="n">
        <f t="shared" si="1"/>
        <v>148560178286.1955</v>
      </c>
      <c r="AP8" s="2" t="n">
        <f t="shared" si="1"/>
        <v>159724594958.22592</v>
      </c>
      <c r="AQ8" s="2" t="n">
        <f t="shared" si="1"/>
        <v>172477453118.10828</v>
      </c>
      <c r="AR8" s="2" t="n">
        <f t="shared" si="1"/>
        <v>160143742288.21948</v>
      </c>
      <c r="AS8" s="2" t="n">
        <f t="shared" si="1"/>
        <v>169509948704.70651</v>
      </c>
      <c r="AT8" s="2" t="n">
        <f t="shared" si="1"/>
        <v>86151760856.715103</v>
      </c>
      <c r="AU8" s="2"/>
      <c r="AV8" s="2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9" t="n">
        <f t="shared" ref="C11:E12" si="3">AR11</f>
        <v>2021</v>
      </c>
      <c r="D11" s="9" t="n">
        <f t="shared" si="3"/>
        <v>2022</v>
      </c>
      <c r="E11" s="9" t="n">
        <f t="shared" si="3"/>
        <v>2023</v>
      </c>
      <c r="F11" s="9" t="str">
        <f>C11&amp;"-"&amp;$D11</f>
        <v>2021-2022</v>
      </c>
      <c r="G11" s="9" t="str">
        <f>B11&amp;"-"&amp;$D11</f>
        <v>2015-2022</v>
      </c>
      <c r="H11" s="9" t="str">
        <f>$E11&amp;"/"&amp;D11</f>
        <v>2023/2022</v>
      </c>
      <c r="I11" s="9" t="str">
        <f>"Share "&amp;AS11</f>
        <v>Share 2022</v>
      </c>
      <c r="J11" s="9" t="str">
        <f>"Share "&amp;AT11</f>
        <v>Share 2023</v>
      </c>
      <c r="K11" s="1"/>
      <c r="L11" s="10" t="str">
        <f>L1</f>
        <v>ProductServiceOrRnDarea</v>
      </c>
      <c r="M11" s="10" t="n">
        <f t="shared" ref="M11:AT11" si="4">M1+0</f>
        <v>1990</v>
      </c>
      <c r="N11" s="10" t="n">
        <f t="shared" si="4"/>
        <v>1991</v>
      </c>
      <c r="O11" s="10" t="n">
        <f t="shared" si="4"/>
        <v>1992</v>
      </c>
      <c r="P11" s="10" t="n">
        <f t="shared" si="4"/>
        <v>1993</v>
      </c>
      <c r="Q11" s="10" t="n">
        <f t="shared" si="4"/>
        <v>1994</v>
      </c>
      <c r="R11" s="10" t="n">
        <f t="shared" si="4"/>
        <v>1995</v>
      </c>
      <c r="S11" s="10" t="n">
        <f t="shared" si="4"/>
        <v>1996</v>
      </c>
      <c r="T11" s="10" t="n">
        <f t="shared" si="4"/>
        <v>1997</v>
      </c>
      <c r="U11" s="10" t="n">
        <f t="shared" si="4"/>
        <v>1998</v>
      </c>
      <c r="V11" s="10" t="n">
        <f t="shared" si="4"/>
        <v>1999</v>
      </c>
      <c r="W11" s="10" t="n">
        <f t="shared" si="4"/>
        <v>2000</v>
      </c>
      <c r="X11" s="10" t="n">
        <f t="shared" si="4"/>
        <v>2001</v>
      </c>
      <c r="Y11" s="10" t="n">
        <f t="shared" si="4"/>
        <v>2002</v>
      </c>
      <c r="Z11" s="10" t="n">
        <f t="shared" si="4"/>
        <v>2003</v>
      </c>
      <c r="AA11" s="10" t="n">
        <f t="shared" si="4"/>
        <v>2004</v>
      </c>
      <c r="AB11" s="10" t="n">
        <f t="shared" si="4"/>
        <v>2005</v>
      </c>
      <c r="AC11" s="10" t="n">
        <f t="shared" si="4"/>
        <v>2006</v>
      </c>
      <c r="AD11" s="10" t="n">
        <f t="shared" si="4"/>
        <v>2007</v>
      </c>
      <c r="AE11" s="10" t="n">
        <f t="shared" si="4"/>
        <v>2008</v>
      </c>
      <c r="AF11" s="10" t="n">
        <f t="shared" si="4"/>
        <v>2009</v>
      </c>
      <c r="AG11" s="10" t="n">
        <f t="shared" si="4"/>
        <v>2010</v>
      </c>
      <c r="AH11" s="10" t="n">
        <f t="shared" si="4"/>
        <v>2011</v>
      </c>
      <c r="AI11" s="10" t="n">
        <f t="shared" si="4"/>
        <v>2012</v>
      </c>
      <c r="AJ11" s="10" t="n">
        <f t="shared" si="4"/>
        <v>2013</v>
      </c>
      <c r="AK11" s="10" t="n">
        <f t="shared" si="4"/>
        <v>2014</v>
      </c>
      <c r="AL11" s="10" t="n">
        <f t="shared" si="4"/>
        <v>2015</v>
      </c>
      <c r="AM11" s="10" t="n">
        <f t="shared" si="4"/>
        <v>2016</v>
      </c>
      <c r="AN11" s="10" t="n">
        <f t="shared" si="4"/>
        <v>2017</v>
      </c>
      <c r="AO11" s="10" t="n">
        <f t="shared" si="4"/>
        <v>2018</v>
      </c>
      <c r="AP11" s="10" t="n">
        <f t="shared" si="4"/>
        <v>2019</v>
      </c>
      <c r="AQ11" s="10" t="n">
        <f t="shared" si="4"/>
        <v>2020</v>
      </c>
      <c r="AR11" s="10" t="n">
        <f t="shared" si="4"/>
        <v>2021</v>
      </c>
      <c r="AS11" s="10" t="n">
        <f t="shared" si="4"/>
        <v>2022</v>
      </c>
      <c r="AT11" s="10" t="n">
        <f t="shared" si="4"/>
        <v>2023</v>
      </c>
    </row>
    <row r="12">
      <c r="A12" s="24" t="str">
        <f t="shared" si="2"/>
        <v>Construction</v>
      </c>
      <c r="B12" s="2" t="n">
        <f>AL12</f>
        <v>12869822015.751785</v>
      </c>
      <c r="C12" s="2" t="n">
        <f t="shared" si="3"/>
        <v>17777595656.207233</v>
      </c>
      <c r="D12" s="2" t="n">
        <f t="shared" si="3"/>
        <v>17916486257.122101</v>
      </c>
      <c r="E12" s="2" t="n">
        <f t="shared" si="3"/>
        <v>6673642167.2103186</v>
      </c>
      <c r="F12" s="25" t="n">
        <f>(D12/C12)-1</f>
        <v>7.8126763371610952E-3</v>
      </c>
      <c r="G12" s="8" t="n">
        <f>(D12/B12)-1</f>
        <v>0.39213162662183998</v>
      </c>
      <c r="H12" s="8" t="n">
        <f>E12/D12</f>
        <v>0.37248610421909234</v>
      </c>
      <c r="I12" s="4" t="n">
        <f>AS22</f>
        <v>0.10569578006500005</v>
      </c>
      <c r="J12" s="4" t="n">
        <f t="shared" ref="J12:J18" si="5">AT22</f>
        <v>8.1216108815615987E-2</v>
      </c>
      <c r="K12" s="8"/>
      <c r="L12" s="21" t="str">
        <f t="shared" ref="L12:L18" si="6">L2</f>
        <v>Construction</v>
      </c>
      <c r="M12" s="2" t="n">
        <f t="shared" ref="M12" si="7">IF(M2="","",M2/VLOOKUP(M$11,deflator,2,FALSE))</f>
        <v>6616969970.2444458</v>
      </c>
      <c r="N12" s="2" t="n">
        <f t="shared" ref="N12:AT12" si="8">IF(N2="","",N2/VLOOKUP(N$11,deflator,2,FALSE))</f>
        <v>10646297787.246969</v>
      </c>
      <c r="O12" s="2" t="n">
        <f t="shared" si="8"/>
        <v>8926994553.9862156</v>
      </c>
      <c r="P12" s="2" t="n">
        <f t="shared" si="8"/>
        <v>8196776674.2048683</v>
      </c>
      <c r="Q12" s="2" t="n">
        <f t="shared" si="8"/>
        <v>11794089570.875927</v>
      </c>
      <c r="R12" s="2" t="n">
        <f t="shared" si="8"/>
        <v>9605513037.2771111</v>
      </c>
      <c r="S12" s="2" t="n">
        <f t="shared" si="8"/>
        <v>9905975186.286787</v>
      </c>
      <c r="T12" s="2" t="n">
        <f t="shared" si="8"/>
        <v>10729776203.774515</v>
      </c>
      <c r="U12" s="2" t="n">
        <f t="shared" si="8"/>
        <v>9724529808.3407192</v>
      </c>
      <c r="V12" s="2" t="n">
        <f t="shared" si="8"/>
        <v>10045495667.143724</v>
      </c>
      <c r="W12" s="2" t="n">
        <f t="shared" si="8"/>
        <v>9847995648.9036045</v>
      </c>
      <c r="X12" s="2" t="n">
        <f t="shared" si="8"/>
        <v>10904911911.720442</v>
      </c>
      <c r="Y12" s="2" t="n">
        <f t="shared" si="8"/>
        <v>12959946129.775017</v>
      </c>
      <c r="Z12" s="2" t="n">
        <f t="shared" si="8"/>
        <v>14077719069.503412</v>
      </c>
      <c r="AA12" s="2" t="n">
        <f t="shared" si="8"/>
        <v>14618967399.990704</v>
      </c>
      <c r="AB12" s="2" t="n">
        <f t="shared" si="8"/>
        <v>17568832563.159428</v>
      </c>
      <c r="AC12" s="2" t="n">
        <f t="shared" si="8"/>
        <v>19409274913.085827</v>
      </c>
      <c r="AD12" s="2" t="n">
        <f t="shared" si="8"/>
        <v>20270305356.099556</v>
      </c>
      <c r="AE12" s="2" t="n">
        <f t="shared" si="8"/>
        <v>31224976322.262035</v>
      </c>
      <c r="AF12" s="2" t="n">
        <f t="shared" si="8"/>
        <v>38151485164.016991</v>
      </c>
      <c r="AG12" s="2" t="n">
        <f t="shared" si="8"/>
        <v>32583970292.490685</v>
      </c>
      <c r="AH12" s="2" t="n">
        <f t="shared" si="8"/>
        <v>23839278735.51099</v>
      </c>
      <c r="AI12" s="2" t="n">
        <f t="shared" si="8"/>
        <v>22249171795.969181</v>
      </c>
      <c r="AJ12" s="2" t="n">
        <f t="shared" si="8"/>
        <v>14665230799.163961</v>
      </c>
      <c r="AK12" s="2" t="n">
        <f t="shared" si="8"/>
        <v>14568202903.435165</v>
      </c>
      <c r="AL12" s="2" t="n">
        <f t="shared" si="8"/>
        <v>12869822015.751785</v>
      </c>
      <c r="AM12" s="2" t="n">
        <f t="shared" si="8"/>
        <v>12188775023.998552</v>
      </c>
      <c r="AN12" s="2" t="n">
        <f t="shared" si="8"/>
        <v>11713013180.828976</v>
      </c>
      <c r="AO12" s="2" t="n">
        <f t="shared" si="8"/>
        <v>15475930065.891867</v>
      </c>
      <c r="AP12" s="2" t="n">
        <f t="shared" si="8"/>
        <v>22872153752.400127</v>
      </c>
      <c r="AQ12" s="2" t="n">
        <f t="shared" si="8"/>
        <v>27392621889.445389</v>
      </c>
      <c r="AR12" s="2" t="n">
        <f t="shared" si="8"/>
        <v>17777595656.207233</v>
      </c>
      <c r="AS12" s="2" t="n">
        <f t="shared" si="8"/>
        <v>17916486257.122101</v>
      </c>
      <c r="AT12" s="2" t="n">
        <f t="shared" si="8"/>
        <v>6673642167.2103186</v>
      </c>
    </row>
    <row r="13">
      <c r="A13" s="24" t="str">
        <f t="shared" si="2"/>
        <v>ERS</v>
      </c>
      <c r="B13" s="2" t="n">
        <f>AL13</f>
        <v>27028931107.602486</v>
      </c>
      <c r="C13" s="2" t="n">
        <f t="shared" ref="C13:E18" si="9">AR13</f>
        <v>31054002350.557285</v>
      </c>
      <c r="D13" s="2" t="n">
        <f t="shared" si="9"/>
        <v>30391554906.5317</v>
      </c>
      <c r="E13" s="2" t="n">
        <f t="shared" si="9"/>
        <v>15724479293.451893</v>
      </c>
      <c r="F13" s="25" t="n">
        <f t="shared" ref="F13:F16" si="10">(D13/C13)-1</f>
        <v>-2.1332111608270532E-2</v>
      </c>
      <c r="G13" s="8" t="n">
        <f t="shared" ref="G13:G16" si="11">(D13/B13)-1</f>
        <v>0.12440831587244694</v>
      </c>
      <c r="H13" s="8" t="n">
        <f t="shared" ref="H13:H16" si="12">E13/D13</f>
        <v>0.51739634058908957</v>
      </c>
      <c r="I13" s="4" t="n">
        <f t="shared" ref="I13:I16" si="13">AS23</f>
        <v>0.179290685524748</v>
      </c>
      <c r="J13" s="4" t="n">
        <f t="shared" si="5"/>
        <v>0.19136192642161515</v>
      </c>
      <c r="K13" s="8"/>
      <c r="L13" s="21" t="str">
        <f t="shared" si="6"/>
        <v>ERS</v>
      </c>
      <c r="M13" s="2" t="n">
        <f t="shared" ref="M13:AT13" si="14">IF(M3="","",M3/VLOOKUP(M$11,deflator,2,FALSE))</f>
        <v>16170608727.831863</v>
      </c>
      <c r="N13" s="2" t="n">
        <f t="shared" si="14"/>
        <v>17917021044.056385</v>
      </c>
      <c r="O13" s="2" t="n">
        <f t="shared" si="14"/>
        <v>16652703768.210913</v>
      </c>
      <c r="P13" s="2" t="n">
        <f t="shared" si="14"/>
        <v>12570005690.740849</v>
      </c>
      <c r="Q13" s="2" t="n">
        <f t="shared" si="14"/>
        <v>14187002605.368885</v>
      </c>
      <c r="R13" s="2" t="n">
        <f t="shared" si="14"/>
        <v>14632132074.388174</v>
      </c>
      <c r="S13" s="2" t="n">
        <f t="shared" si="14"/>
        <v>13142485470.636951</v>
      </c>
      <c r="T13" s="2" t="n">
        <f t="shared" si="14"/>
        <v>13756752611.169455</v>
      </c>
      <c r="U13" s="2" t="n">
        <f t="shared" si="14"/>
        <v>14666663949.678072</v>
      </c>
      <c r="V13" s="2" t="n">
        <f t="shared" si="14"/>
        <v>12566856997.39521</v>
      </c>
      <c r="W13" s="2" t="n">
        <f t="shared" si="14"/>
        <v>13839809685.3251</v>
      </c>
      <c r="X13" s="2" t="n">
        <f t="shared" si="14"/>
        <v>15406203139.763018</v>
      </c>
      <c r="Y13" s="2" t="n">
        <f t="shared" si="14"/>
        <v>16598904882.669647</v>
      </c>
      <c r="Z13" s="2" t="n">
        <f t="shared" si="14"/>
        <v>19824944909.662842</v>
      </c>
      <c r="AA13" s="2" t="n">
        <f t="shared" si="14"/>
        <v>19840004915.864674</v>
      </c>
      <c r="AB13" s="2" t="n">
        <f t="shared" si="14"/>
        <v>23370319007.510979</v>
      </c>
      <c r="AC13" s="2" t="n">
        <f t="shared" si="14"/>
        <v>22927938094.769421</v>
      </c>
      <c r="AD13" s="2" t="n">
        <f t="shared" si="14"/>
        <v>23807961164.244816</v>
      </c>
      <c r="AE13" s="2" t="n">
        <f t="shared" si="14"/>
        <v>27022032911.812019</v>
      </c>
      <c r="AF13" s="2" t="n">
        <f t="shared" si="14"/>
        <v>28780842285.873207</v>
      </c>
      <c r="AG13" s="2" t="n">
        <f t="shared" si="14"/>
        <v>27602808479.840481</v>
      </c>
      <c r="AH13" s="2" t="n">
        <f t="shared" si="14"/>
        <v>31454983144.223213</v>
      </c>
      <c r="AI13" s="2" t="n">
        <f t="shared" si="14"/>
        <v>33753177691.945793</v>
      </c>
      <c r="AJ13" s="2" t="n">
        <f t="shared" si="14"/>
        <v>27200719926.516167</v>
      </c>
      <c r="AK13" s="2" t="n">
        <f t="shared" si="14"/>
        <v>28541119176.763924</v>
      </c>
      <c r="AL13" s="2" t="n">
        <f t="shared" si="14"/>
        <v>27028931107.602486</v>
      </c>
      <c r="AM13" s="2" t="n">
        <f t="shared" si="14"/>
        <v>27394256137.711029</v>
      </c>
      <c r="AN13" s="2" t="n">
        <f t="shared" si="14"/>
        <v>30812524259.903313</v>
      </c>
      <c r="AO13" s="2" t="n">
        <f t="shared" si="14"/>
        <v>33095072452.663479</v>
      </c>
      <c r="AP13" s="2" t="n">
        <f t="shared" si="14"/>
        <v>33403326854.782837</v>
      </c>
      <c r="AQ13" s="2" t="n">
        <f t="shared" si="14"/>
        <v>32384428722.233006</v>
      </c>
      <c r="AR13" s="2" t="n">
        <f t="shared" si="14"/>
        <v>31054002350.557285</v>
      </c>
      <c r="AS13" s="2" t="n">
        <f t="shared" si="14"/>
        <v>30391554906.5317</v>
      </c>
      <c r="AT13" s="2" t="n">
        <f t="shared" si="14"/>
        <v>15724479293.451893</v>
      </c>
    </row>
    <row r="14">
      <c r="A14" s="24" t="str">
        <f t="shared" si="2"/>
        <v>FRS</v>
      </c>
      <c r="B14" s="2" t="n">
        <f t="shared" ref="B14:B16" si="15">AL14</f>
        <v>23395617364.285843</v>
      </c>
      <c r="C14" s="2" t="n">
        <f t="shared" si="9"/>
        <v>24064564177.911873</v>
      </c>
      <c r="D14" s="2" t="n">
        <f t="shared" si="9"/>
        <v>26920928544.4193</v>
      </c>
      <c r="E14" s="2" t="n">
        <f t="shared" si="9"/>
        <v>10913591149.565296</v>
      </c>
      <c r="F14" s="25" t="n">
        <f t="shared" si="10"/>
        <v>0.11869586938662269</v>
      </c>
      <c r="G14" s="8" t="n">
        <f t="shared" si="11"/>
        <v>0.15068254559142158</v>
      </c>
      <c r="H14" s="8" t="n">
        <f t="shared" si="12"/>
        <v>0.40539430620151029</v>
      </c>
      <c r="I14" s="4" t="n">
        <f t="shared" si="13"/>
        <v>0.15881621550907726</v>
      </c>
      <c r="J14" s="4" t="n">
        <f t="shared" si="5"/>
        <v>0.13281494334940497</v>
      </c>
      <c r="K14" s="8"/>
      <c r="L14" s="21" t="str">
        <f t="shared" si="6"/>
        <v>FRS</v>
      </c>
      <c r="M14" s="2" t="n">
        <f t="shared" ref="M14:AT14" si="16">IF(M4="","",M4/VLOOKUP(M$11,deflator,2,FALSE))</f>
        <v>12562975534.939301</v>
      </c>
      <c r="N14" s="2" t="n">
        <f t="shared" si="16"/>
        <v>20173480580.904076</v>
      </c>
      <c r="O14" s="2" t="n">
        <f t="shared" si="16"/>
        <v>19790091525.7966</v>
      </c>
      <c r="P14" s="2" t="n">
        <f t="shared" si="16"/>
        <v>17841724420.224514</v>
      </c>
      <c r="Q14" s="2" t="n">
        <f t="shared" si="16"/>
        <v>18242249721.939793</v>
      </c>
      <c r="R14" s="2" t="n">
        <f t="shared" si="16"/>
        <v>19439233340.193829</v>
      </c>
      <c r="S14" s="2" t="n">
        <f t="shared" si="16"/>
        <v>19395469180.049583</v>
      </c>
      <c r="T14" s="2" t="n">
        <f t="shared" si="16"/>
        <v>17998846501.151871</v>
      </c>
      <c r="U14" s="2" t="n">
        <f t="shared" si="16"/>
        <v>17916282262.043602</v>
      </c>
      <c r="V14" s="2" t="n">
        <f t="shared" si="16"/>
        <v>18275013595.491875</v>
      </c>
      <c r="W14" s="2" t="n">
        <f t="shared" si="16"/>
        <v>17741605513.747948</v>
      </c>
      <c r="X14" s="2" t="n">
        <f t="shared" si="16"/>
        <v>19232730564.452492</v>
      </c>
      <c r="Y14" s="2" t="n">
        <f t="shared" si="16"/>
        <v>19930875602.554432</v>
      </c>
      <c r="Z14" s="2" t="n">
        <f t="shared" si="16"/>
        <v>27987524918.136814</v>
      </c>
      <c r="AA14" s="2" t="n">
        <f t="shared" si="16"/>
        <v>26284996270.000851</v>
      </c>
      <c r="AB14" s="2" t="n">
        <f t="shared" si="16"/>
        <v>26077303782.677921</v>
      </c>
      <c r="AC14" s="2" t="n">
        <f t="shared" si="16"/>
        <v>30143581973.168743</v>
      </c>
      <c r="AD14" s="2" t="n">
        <f t="shared" si="16"/>
        <v>28029506640.899361</v>
      </c>
      <c r="AE14" s="2" t="n">
        <f t="shared" si="16"/>
        <v>28488444343.888046</v>
      </c>
      <c r="AF14" s="2" t="n">
        <f t="shared" si="16"/>
        <v>32103273573.181992</v>
      </c>
      <c r="AG14" s="2" t="n">
        <f t="shared" si="16"/>
        <v>30577613202.791229</v>
      </c>
      <c r="AH14" s="2" t="n">
        <f t="shared" si="16"/>
        <v>30334271826.724716</v>
      </c>
      <c r="AI14" s="2" t="n">
        <f t="shared" si="16"/>
        <v>27054653423.58234</v>
      </c>
      <c r="AJ14" s="2" t="n">
        <f t="shared" si="16"/>
        <v>24746366114.234852</v>
      </c>
      <c r="AK14" s="2" t="n">
        <f t="shared" si="16"/>
        <v>26899725063.510635</v>
      </c>
      <c r="AL14" s="2" t="n">
        <f t="shared" si="16"/>
        <v>23395617364.285843</v>
      </c>
      <c r="AM14" s="2" t="n">
        <f t="shared" si="16"/>
        <v>23955412925.169346</v>
      </c>
      <c r="AN14" s="2" t="n">
        <f t="shared" si="16"/>
        <v>23264441089.878769</v>
      </c>
      <c r="AO14" s="2" t="n">
        <f t="shared" si="16"/>
        <v>27088950287.590126</v>
      </c>
      <c r="AP14" s="2" t="n">
        <f t="shared" si="16"/>
        <v>24137218539.960594</v>
      </c>
      <c r="AQ14" s="2" t="n">
        <f t="shared" si="16"/>
        <v>27284246533.588085</v>
      </c>
      <c r="AR14" s="2" t="n">
        <f t="shared" si="16"/>
        <v>24064564177.911873</v>
      </c>
      <c r="AS14" s="2" t="n">
        <f t="shared" si="16"/>
        <v>26920928544.4193</v>
      </c>
      <c r="AT14" s="2" t="n">
        <f t="shared" si="16"/>
        <v>10913591149.565296</v>
      </c>
    </row>
    <row r="15">
      <c r="A15" s="24" t="str">
        <f t="shared" si="2"/>
        <v>ICT</v>
      </c>
      <c r="B15" s="2" t="n">
        <f t="shared" si="15"/>
        <v>16465412750.310915</v>
      </c>
      <c r="C15" s="2" t="n">
        <f t="shared" si="9"/>
        <v>20604428225.45171</v>
      </c>
      <c r="D15" s="2" t="n">
        <f t="shared" si="9"/>
        <v>20132104260.694302</v>
      </c>
      <c r="E15" s="2" t="n">
        <f t="shared" si="9"/>
        <v>9822112367.5583096</v>
      </c>
      <c r="F15" s="25" t="n">
        <f t="shared" si="10"/>
        <v>-2.2923420130337213E-2</v>
      </c>
      <c r="G15" s="8" t="n">
        <f t="shared" si="11"/>
        <v>0.22269053111432924</v>
      </c>
      <c r="H15" s="8" t="n">
        <f t="shared" si="12"/>
        <v>0.48788304691700279</v>
      </c>
      <c r="I15" s="4" t="n">
        <f t="shared" si="13"/>
        <v>0.11876650553275359</v>
      </c>
      <c r="J15" s="4" t="n">
        <f t="shared" si="5"/>
        <v>0.11953199270440948</v>
      </c>
      <c r="K15" s="8"/>
      <c r="L15" s="21" t="str">
        <f t="shared" si="6"/>
        <v>ICT</v>
      </c>
      <c r="M15" s="2" t="n">
        <f t="shared" ref="M15:AT15" si="17">IF(M5="","",M5/VLOOKUP(M$11,deflator,2,FALSE))</f>
        <v>5827948974.1736431</v>
      </c>
      <c r="N15" s="2" t="n">
        <f t="shared" si="17"/>
        <v>7836581738.4984255</v>
      </c>
      <c r="O15" s="2" t="n">
        <f t="shared" si="17"/>
        <v>9028584999.7074547</v>
      </c>
      <c r="P15" s="2" t="n">
        <f t="shared" si="17"/>
        <v>8174568596.729044</v>
      </c>
      <c r="Q15" s="2" t="n">
        <f t="shared" si="17"/>
        <v>8667915613.3366947</v>
      </c>
      <c r="R15" s="2" t="n">
        <f t="shared" si="17"/>
        <v>8833231730.2814255</v>
      </c>
      <c r="S15" s="2" t="n">
        <f t="shared" si="17"/>
        <v>9378263850.1020832</v>
      </c>
      <c r="T15" s="2" t="n">
        <f t="shared" si="17"/>
        <v>8643991793.3880825</v>
      </c>
      <c r="U15" s="2" t="n">
        <f t="shared" si="17"/>
        <v>8977204362.1497383</v>
      </c>
      <c r="V15" s="2" t="n">
        <f t="shared" si="17"/>
        <v>10094330735.637966</v>
      </c>
      <c r="W15" s="2" t="n">
        <f t="shared" si="17"/>
        <v>11866909888.52319</v>
      </c>
      <c r="X15" s="2" t="n">
        <f t="shared" si="17"/>
        <v>12095980162.642563</v>
      </c>
      <c r="Y15" s="2" t="n">
        <f t="shared" si="17"/>
        <v>13113186182.260166</v>
      </c>
      <c r="Z15" s="2" t="n">
        <f t="shared" si="17"/>
        <v>16006241225.856352</v>
      </c>
      <c r="AA15" s="2" t="n">
        <f t="shared" si="17"/>
        <v>19273240067.719429</v>
      </c>
      <c r="AB15" s="2" t="n">
        <f t="shared" si="17"/>
        <v>19394080161.623005</v>
      </c>
      <c r="AC15" s="2" t="n">
        <f t="shared" si="17"/>
        <v>20068967933.147068</v>
      </c>
      <c r="AD15" s="2" t="n">
        <f t="shared" si="17"/>
        <v>20609788456.383373</v>
      </c>
      <c r="AE15" s="2" t="n">
        <f t="shared" si="17"/>
        <v>20811735744.574776</v>
      </c>
      <c r="AF15" s="2" t="n">
        <f t="shared" si="17"/>
        <v>21801883601.036457</v>
      </c>
      <c r="AG15" s="2" t="n">
        <f t="shared" si="17"/>
        <v>22091414092.760227</v>
      </c>
      <c r="AH15" s="2" t="n">
        <f t="shared" si="17"/>
        <v>23225903475.540142</v>
      </c>
      <c r="AI15" s="2" t="n">
        <f t="shared" si="17"/>
        <v>21528232030.673031</v>
      </c>
      <c r="AJ15" s="2" t="n">
        <f t="shared" si="17"/>
        <v>18797609732.057751</v>
      </c>
      <c r="AK15" s="2" t="n">
        <f t="shared" si="17"/>
        <v>17591719673.041195</v>
      </c>
      <c r="AL15" s="2" t="n">
        <f t="shared" si="17"/>
        <v>16465412750.310915</v>
      </c>
      <c r="AM15" s="2" t="n">
        <f t="shared" si="17"/>
        <v>18092174367.839252</v>
      </c>
      <c r="AN15" s="2" t="n">
        <f t="shared" si="17"/>
        <v>18138688196.033195</v>
      </c>
      <c r="AO15" s="2" t="n">
        <f t="shared" si="17"/>
        <v>20427214983.225735</v>
      </c>
      <c r="AP15" s="2" t="n">
        <f t="shared" si="17"/>
        <v>21268267991.669449</v>
      </c>
      <c r="AQ15" s="2" t="n">
        <f t="shared" si="17"/>
        <v>24014748284.23978</v>
      </c>
      <c r="AR15" s="2" t="n">
        <f t="shared" si="17"/>
        <v>20604428225.45171</v>
      </c>
      <c r="AS15" s="2" t="n">
        <f t="shared" si="17"/>
        <v>20132104260.694302</v>
      </c>
      <c r="AT15" s="2" t="n">
        <f t="shared" si="17"/>
        <v>9822112367.5583096</v>
      </c>
    </row>
    <row r="16">
      <c r="A16" s="24" t="str">
        <f t="shared" si="2"/>
        <v>MED</v>
      </c>
      <c r="B16" s="2" t="n">
        <f t="shared" si="15"/>
        <v>15250619762.211462</v>
      </c>
      <c r="C16" s="2" t="n">
        <f t="shared" si="9"/>
        <v>16393031579.174196</v>
      </c>
      <c r="D16" s="2" t="n">
        <f t="shared" si="9"/>
        <v>16426528598.934601</v>
      </c>
      <c r="E16" s="2" t="n">
        <f t="shared" si="9"/>
        <v>11799834976.360188</v>
      </c>
      <c r="F16" s="25" t="n">
        <f t="shared" si="10"/>
        <v>2.0433694401564839E-3</v>
      </c>
      <c r="G16" s="8" t="n">
        <f t="shared" si="11"/>
        <v>7.7105642594070156E-2</v>
      </c>
      <c r="H16" s="8" t="n">
        <f t="shared" si="12"/>
        <v>0.71834014748103914</v>
      </c>
      <c r="I16" s="4" t="n">
        <f t="shared" si="13"/>
        <v>9.6905985309159087E-2</v>
      </c>
      <c r="J16" s="4" t="n">
        <f t="shared" si="5"/>
        <v>0.14360024967400664</v>
      </c>
      <c r="K16" s="8"/>
      <c r="L16" s="21" t="str">
        <f t="shared" si="6"/>
        <v>MED</v>
      </c>
      <c r="M16" s="2" t="n">
        <f t="shared" ref="M16:AT16" si="18">IF(M6="","",M6/VLOOKUP(M$11,deflator,2,FALSE))</f>
        <v>1823603938.0020294</v>
      </c>
      <c r="N16" s="2" t="n">
        <f t="shared" si="18"/>
        <v>1145770939.459352</v>
      </c>
      <c r="O16" s="2" t="n">
        <f t="shared" si="18"/>
        <v>1377793478.3575366</v>
      </c>
      <c r="P16" s="2" t="n">
        <f t="shared" si="18"/>
        <v>1268862942.9429059</v>
      </c>
      <c r="Q16" s="2" t="n">
        <f t="shared" si="18"/>
        <v>1485221061.8078871</v>
      </c>
      <c r="R16" s="2" t="n">
        <f t="shared" si="18"/>
        <v>3032264040.8934526</v>
      </c>
      <c r="S16" s="2" t="n">
        <f t="shared" si="18"/>
        <v>3010919468.0867543</v>
      </c>
      <c r="T16" s="2" t="n">
        <f t="shared" si="18"/>
        <v>4486172486.1349306</v>
      </c>
      <c r="U16" s="2" t="n">
        <f t="shared" si="18"/>
        <v>5000449617.3591652</v>
      </c>
      <c r="V16" s="2" t="n">
        <f t="shared" si="18"/>
        <v>5730115339.6086845</v>
      </c>
      <c r="W16" s="2" t="n">
        <f t="shared" si="18"/>
        <v>3565196922.3522305</v>
      </c>
      <c r="X16" s="2" t="n">
        <f t="shared" si="18"/>
        <v>5294103278.1923151</v>
      </c>
      <c r="Y16" s="2" t="n">
        <f t="shared" si="18"/>
        <v>8313699987.9654465</v>
      </c>
      <c r="Z16" s="2" t="n">
        <f t="shared" si="18"/>
        <v>10863273928.324423</v>
      </c>
      <c r="AA16" s="2" t="n">
        <f t="shared" si="18"/>
        <v>9627978718.2082729</v>
      </c>
      <c r="AB16" s="2" t="n">
        <f t="shared" si="18"/>
        <v>11565492864.662989</v>
      </c>
      <c r="AC16" s="2" t="n">
        <f t="shared" si="18"/>
        <v>13190041021.739561</v>
      </c>
      <c r="AD16" s="2" t="n">
        <f t="shared" si="18"/>
        <v>14582892636.569029</v>
      </c>
      <c r="AE16" s="2" t="n">
        <f t="shared" si="18"/>
        <v>14504861277.134336</v>
      </c>
      <c r="AF16" s="2" t="n">
        <f t="shared" si="18"/>
        <v>18045294039.129642</v>
      </c>
      <c r="AG16" s="2" t="n">
        <f t="shared" si="18"/>
        <v>16927440837.815351</v>
      </c>
      <c r="AH16" s="2" t="n">
        <f t="shared" si="18"/>
        <v>17856996909.441074</v>
      </c>
      <c r="AI16" s="2" t="n">
        <f t="shared" si="18"/>
        <v>17263474334.923622</v>
      </c>
      <c r="AJ16" s="2" t="n">
        <f t="shared" si="18"/>
        <v>16526378575.714115</v>
      </c>
      <c r="AK16" s="2" t="n">
        <f t="shared" si="18"/>
        <v>17238684504.186234</v>
      </c>
      <c r="AL16" s="2" t="n">
        <f t="shared" si="18"/>
        <v>15250619762.211462</v>
      </c>
      <c r="AM16" s="2" t="n">
        <f t="shared" si="18"/>
        <v>15902752245.827007</v>
      </c>
      <c r="AN16" s="2" t="n">
        <f t="shared" si="18"/>
        <v>15984556906.723475</v>
      </c>
      <c r="AO16" s="2" t="n">
        <f t="shared" si="18"/>
        <v>15951786859.70557</v>
      </c>
      <c r="AP16" s="2" t="n">
        <f t="shared" si="18"/>
        <v>15905575312.675293</v>
      </c>
      <c r="AQ16" s="2" t="n">
        <f t="shared" si="18"/>
        <v>16235599993.353916</v>
      </c>
      <c r="AR16" s="2" t="n">
        <f t="shared" si="18"/>
        <v>16393031579.174196</v>
      </c>
      <c r="AS16" s="2" t="n">
        <f t="shared" si="18"/>
        <v>16426528598.934601</v>
      </c>
      <c r="AT16" s="2" t="n">
        <f t="shared" si="18"/>
        <v>11799834976.360188</v>
      </c>
    </row>
    <row r="17">
      <c r="A17" s="11" t="str">
        <f t="shared" ref="A17:A18" si="19">L17</f>
        <v>PAMS</v>
      </c>
      <c r="B17" s="2" t="n">
        <f t="shared" ref="B17:B18" si="20">AL17</f>
        <v>49646574636.463997</v>
      </c>
      <c r="C17" s="2" t="n">
        <f t="shared" ref="C17:D18" si="21">AR17</f>
        <v>61346095044.244102</v>
      </c>
      <c r="D17" s="2" t="n">
        <f t="shared" si="21"/>
        <v>57722346137.004501</v>
      </c>
      <c r="E17" s="2" t="n">
        <f t="shared" si="9"/>
        <v>27237749936.488045</v>
      </c>
      <c r="F17" s="53"/>
      <c r="G17" s="8" t="n">
        <f>AR27</f>
        <v>0.35824688399961685</v>
      </c>
      <c r="H17" s="8"/>
      <c r="I17" s="4" t="n">
        <f t="shared" ref="I17:I18" si="22">AS27</f>
        <v>0.34052482805926199</v>
      </c>
      <c r="J17" s="4" t="n">
        <f t="shared" si="5"/>
        <v>0.33147477903494782</v>
      </c>
      <c r="K17" s="8"/>
      <c r="L17" s="21" t="str">
        <f t="shared" si="6"/>
        <v>PAMS</v>
      </c>
      <c r="M17" s="2" t="n">
        <f t="shared" ref="M17:AT17" si="23">IF(M7="","",M7/VLOOKUP(M$11,deflator,2,FALSE))</f>
        <v>18753017875.383888</v>
      </c>
      <c r="N17" s="2" t="n">
        <f t="shared" si="23"/>
        <v>22355591043.771652</v>
      </c>
      <c r="O17" s="2" t="n">
        <f t="shared" si="23"/>
        <v>21555205380.951824</v>
      </c>
      <c r="P17" s="2" t="n">
        <f t="shared" si="23"/>
        <v>22295699525.9855</v>
      </c>
      <c r="Q17" s="2" t="n">
        <f t="shared" si="23"/>
        <v>22851531969.242531</v>
      </c>
      <c r="R17" s="2" t="n">
        <f t="shared" si="23"/>
        <v>22677658318.484184</v>
      </c>
      <c r="S17" s="2" t="n">
        <f t="shared" si="23"/>
        <v>23256465322.865993</v>
      </c>
      <c r="T17" s="2" t="n">
        <f t="shared" si="23"/>
        <v>22588012518.382072</v>
      </c>
      <c r="U17" s="2" t="n">
        <f t="shared" si="23"/>
        <v>24219132614.867367</v>
      </c>
      <c r="V17" s="2" t="n">
        <f t="shared" si="23"/>
        <v>26296517888.868641</v>
      </c>
      <c r="W17" s="2" t="n">
        <f t="shared" si="23"/>
        <v>27926782033.82217</v>
      </c>
      <c r="X17" s="2" t="n">
        <f t="shared" si="23"/>
        <v>27222323276.312027</v>
      </c>
      <c r="Y17" s="2" t="n">
        <f t="shared" si="23"/>
        <v>33028600332.775265</v>
      </c>
      <c r="Z17" s="2" t="n">
        <f t="shared" si="23"/>
        <v>43788775716.927086</v>
      </c>
      <c r="AA17" s="2" t="n">
        <f t="shared" si="23"/>
        <v>51097197976.904503</v>
      </c>
      <c r="AB17" s="2" t="n">
        <f t="shared" si="23"/>
        <v>55826978710.48526</v>
      </c>
      <c r="AC17" s="2" t="n">
        <f t="shared" si="23"/>
        <v>61268609123.838356</v>
      </c>
      <c r="AD17" s="2" t="n">
        <f t="shared" si="23"/>
        <v>66026277662.328941</v>
      </c>
      <c r="AE17" s="2" t="n">
        <f t="shared" si="23"/>
        <v>73671086386.130264</v>
      </c>
      <c r="AF17" s="2" t="n">
        <f t="shared" si="23"/>
        <v>77694951729.774582</v>
      </c>
      <c r="AG17" s="2" t="n">
        <f t="shared" si="23"/>
        <v>78138976264.541977</v>
      </c>
      <c r="AH17" s="2" t="n">
        <f t="shared" si="23"/>
        <v>73912613355.887146</v>
      </c>
      <c r="AI17" s="2" t="n">
        <f t="shared" si="23"/>
        <v>68451737298.778908</v>
      </c>
      <c r="AJ17" s="2" t="n">
        <f t="shared" si="23"/>
        <v>60070313251.502342</v>
      </c>
      <c r="AK17" s="2" t="n">
        <f t="shared" si="23"/>
        <v>50712605034.315865</v>
      </c>
      <c r="AL17" s="2" t="n">
        <f t="shared" si="23"/>
        <v>49646574636.463997</v>
      </c>
      <c r="AM17" s="2" t="n">
        <f t="shared" si="23"/>
        <v>51329115504.163406</v>
      </c>
      <c r="AN17" s="2" t="n">
        <f t="shared" si="23"/>
        <v>53655684955.771782</v>
      </c>
      <c r="AO17" s="2" t="n">
        <f t="shared" si="23"/>
        <v>57603621064.123817</v>
      </c>
      <c r="AP17" s="2" t="n">
        <f t="shared" si="23"/>
        <v>61301026443.962875</v>
      </c>
      <c r="AQ17" s="2" t="n">
        <f t="shared" si="23"/>
        <v>63315752181.287529</v>
      </c>
      <c r="AR17" s="2" t="n">
        <f t="shared" si="23"/>
        <v>61346095044.244102</v>
      </c>
      <c r="AS17" s="2" t="n">
        <f t="shared" si="23"/>
        <v>57722346137.004501</v>
      </c>
      <c r="AT17" s="2" t="n">
        <f t="shared" si="23"/>
        <v>27237749936.488045</v>
      </c>
    </row>
    <row r="18">
      <c r="A18" s="11" t="str">
        <f t="shared" si="19"/>
        <v>Grand Total</v>
      </c>
      <c r="B18" s="2" t="n">
        <f t="shared" si="20"/>
        <v>144656977636.6265</v>
      </c>
      <c r="C18" s="2" t="n">
        <f t="shared" si="21"/>
        <v>171239717033.54639</v>
      </c>
      <c r="D18" s="2" t="n">
        <f t="shared" si="21"/>
        <v>169509948704.70651</v>
      </c>
      <c r="E18" s="2" t="n">
        <f t="shared" si="9"/>
        <v>82171409890.634048</v>
      </c>
      <c r="F18" s="25" t="n">
        <f t="shared" ref="F18" si="24">(D18/C18)-1</f>
        <v>-1.0101443513253483E-2</v>
      </c>
      <c r="G18" s="8" t="n">
        <f t="shared" ref="G18" si="25">(D18/B18)-1</f>
        <v>0.17180623758440361</v>
      </c>
      <c r="H18" s="8" t="n">
        <f t="shared" ref="H18" si="26">E18/D18</f>
        <v>0.48475862637289868</v>
      </c>
      <c r="I18" s="4" t="n">
        <f t="shared" si="22"/>
        <v>1</v>
      </c>
      <c r="J18" s="4" t="n">
        <f t="shared" si="5"/>
        <v>1</v>
      </c>
      <c r="K18" s="8"/>
      <c r="L18" s="21" t="str">
        <f t="shared" si="6"/>
        <v>Grand Total</v>
      </c>
      <c r="M18" s="2" t="n">
        <f t="shared" ref="M18:N18" si="27">IF(M8="","",M8/VLOOKUP(M$11,deflator,2,FALSE))</f>
        <v>61755125020.575172</v>
      </c>
      <c r="N18" s="2" t="n">
        <f t="shared" si="27"/>
        <v>80074743133.936859</v>
      </c>
      <c r="O18" s="2" t="n">
        <f t="shared" ref="O18:AT18" si="28">IF(O8="","",O8/VLOOKUP(O$11,deflator,2,FALSE))</f>
        <v>77331373707.010544</v>
      </c>
      <c r="P18" s="2" t="n">
        <f t="shared" si="28"/>
        <v>70347637850.827682</v>
      </c>
      <c r="Q18" s="2" t="n">
        <f t="shared" si="28"/>
        <v>77228010542.571716</v>
      </c>
      <c r="R18" s="2" t="n">
        <f t="shared" si="28"/>
        <v>78220032541.518173</v>
      </c>
      <c r="S18" s="2" t="n">
        <f t="shared" si="28"/>
        <v>78089578478.028152</v>
      </c>
      <c r="T18" s="2" t="n">
        <f t="shared" si="28"/>
        <v>78203552114.000931</v>
      </c>
      <c r="U18" s="2" t="n">
        <f t="shared" si="28"/>
        <v>80504262614.43866</v>
      </c>
      <c r="V18" s="2" t="n">
        <f t="shared" si="28"/>
        <v>83008330224.146103</v>
      </c>
      <c r="W18" s="2" t="n">
        <f t="shared" si="28"/>
        <v>84788299692.67424</v>
      </c>
      <c r="X18" s="2" t="n">
        <f t="shared" si="28"/>
        <v>90156252333.082855</v>
      </c>
      <c r="Y18" s="2" t="n">
        <f t="shared" si="28"/>
        <v>103945213117.99997</v>
      </c>
      <c r="Z18" s="2" t="n">
        <f t="shared" si="28"/>
        <v>132548479768.41092</v>
      </c>
      <c r="AA18" s="2" t="n">
        <f t="shared" si="28"/>
        <v>140742385348.68842</v>
      </c>
      <c r="AB18" s="2" t="n">
        <f t="shared" si="28"/>
        <v>153803007090.11957</v>
      </c>
      <c r="AC18" s="2" t="n">
        <f t="shared" si="28"/>
        <v>167008413059.74896</v>
      </c>
      <c r="AD18" s="2" t="n">
        <f t="shared" si="28"/>
        <v>173326731916.52509</v>
      </c>
      <c r="AE18" s="2" t="n">
        <f t="shared" si="28"/>
        <v>195723136985.80148</v>
      </c>
      <c r="AF18" s="2" t="n">
        <f t="shared" si="28"/>
        <v>216577730393.01285</v>
      </c>
      <c r="AG18" s="2" t="n">
        <f t="shared" si="28"/>
        <v>207922223170.23996</v>
      </c>
      <c r="AH18" s="2" t="n">
        <f t="shared" si="28"/>
        <v>200624047447.32727</v>
      </c>
      <c r="AI18" s="2" t="n">
        <f t="shared" si="28"/>
        <v>190300446575.87286</v>
      </c>
      <c r="AJ18" s="2" t="n">
        <f t="shared" si="28"/>
        <v>162006618399.18918</v>
      </c>
      <c r="AK18" s="2" t="n">
        <f t="shared" si="28"/>
        <v>155552056355.25299</v>
      </c>
      <c r="AL18" s="2" t="n">
        <f t="shared" si="28"/>
        <v>144656977636.6265</v>
      </c>
      <c r="AM18" s="2" t="n">
        <f t="shared" si="28"/>
        <v>148862486204.70859</v>
      </c>
      <c r="AN18" s="2" t="n">
        <f t="shared" si="28"/>
        <v>153568908589.1395</v>
      </c>
      <c r="AO18" s="2" t="n">
        <f t="shared" si="28"/>
        <v>169642575713.20059</v>
      </c>
      <c r="AP18" s="2" t="n">
        <f t="shared" si="28"/>
        <v>178887568895.4512</v>
      </c>
      <c r="AQ18" s="2" t="n">
        <f t="shared" si="28"/>
        <v>190627397604.14767</v>
      </c>
      <c r="AR18" s="2" t="n">
        <f t="shared" si="28"/>
        <v>171239717033.54639</v>
      </c>
      <c r="AS18" s="2" t="n">
        <f t="shared" si="28"/>
        <v>169509948704.70651</v>
      </c>
      <c r="AT18" s="2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11"/>
      <c r="AN20" s="24"/>
      <c r="AO20" s="24"/>
      <c r="AP20" s="24"/>
      <c r="AQ20" s="24"/>
      <c r="AR20" s="24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5" t="n">
        <f t="shared" ref="M22:N27" si="33">IFERROR(M12/M$18,"")</f>
        <v>0.10714851549632272</v>
      </c>
      <c r="N22" s="25" t="n">
        <f t="shared" si="33"/>
        <v>0.13295450438647627</v>
      </c>
      <c r="O22" s="25" t="n">
        <f t="shared" ref="O22:AT22" si="34">IFERROR(O12/O$18,"")</f>
        <v>0.11543819960845893</v>
      </c>
      <c r="P22" s="25" t="n">
        <f t="shared" si="34"/>
        <v>0.11651815078121246</v>
      </c>
      <c r="Q22" s="25" t="n">
        <f t="shared" si="34"/>
        <v>0.15271777024962296</v>
      </c>
      <c r="R22" s="25" t="n">
        <f t="shared" si="34"/>
        <v>0.12280118948018373</v>
      </c>
      <c r="S22" s="25" t="n">
        <f t="shared" si="34"/>
        <v>0.12685399741367542</v>
      </c>
      <c r="T22" s="25" t="n">
        <f t="shared" si="34"/>
        <v>0.13720318212826477</v>
      </c>
      <c r="U22" s="25" t="n">
        <f t="shared" si="34"/>
        <v>0.12079521621003704</v>
      </c>
      <c r="V22" s="25" t="n">
        <f t="shared" si="34"/>
        <v>0.12101792241836487</v>
      </c>
      <c r="W22" s="25" t="n">
        <f t="shared" si="34"/>
        <v>0.11614804972618736</v>
      </c>
      <c r="X22" s="25" t="n">
        <f t="shared" si="34"/>
        <v>0.1209556922511838</v>
      </c>
      <c r="Y22" s="25" t="n">
        <f t="shared" si="34"/>
        <v>0.12468054796388474</v>
      </c>
      <c r="Z22" s="25" t="n">
        <f t="shared" si="34"/>
        <v>0.10620807642682921</v>
      </c>
      <c r="AA22" s="25" t="n">
        <f t="shared" si="34"/>
        <v>0.10387039670936583</v>
      </c>
      <c r="AB22" s="25" t="n">
        <f t="shared" si="34"/>
        <v>0.11422944775627904</v>
      </c>
      <c r="AC22" s="25" t="n">
        <f t="shared" si="34"/>
        <v>0.11621734832090141</v>
      </c>
      <c r="AD22" s="25" t="n">
        <f t="shared" si="34"/>
        <v>0.11694852335796549</v>
      </c>
      <c r="AE22" s="25" t="n">
        <f t="shared" si="34"/>
        <v>0.1595364595271494</v>
      </c>
      <c r="AF22" s="25" t="n">
        <f t="shared" si="34"/>
        <v>0.17615608536845126</v>
      </c>
      <c r="AG22" s="25" t="n">
        <f t="shared" si="34"/>
        <v>0.15671230230071168</v>
      </c>
      <c r="AH22" s="25" t="n">
        <f t="shared" si="34"/>
        <v>0.1188256295236485</v>
      </c>
      <c r="AI22" s="25" t="n">
        <f t="shared" si="34"/>
        <v>0.11691602513974357</v>
      </c>
      <c r="AJ22" s="25" t="n">
        <f t="shared" si="34"/>
        <v>9.0522417812761158E-2</v>
      </c>
      <c r="AK22" s="25" t="n">
        <f t="shared" si="34"/>
        <v>9.3654839703076656E-2</v>
      </c>
      <c r="AL22" s="25" t="n">
        <f t="shared" si="34"/>
        <v>8.8967861944968529E-2</v>
      </c>
      <c r="AM22" s="25" t="n">
        <f t="shared" si="34"/>
        <v>8.187942667595334E-2</v>
      </c>
      <c r="AN22" s="25" t="n">
        <f t="shared" si="34"/>
        <v>7.6272035065158547E-2</v>
      </c>
      <c r="AO22" s="25" t="n">
        <f t="shared" si="34"/>
        <v>9.1226686466112289E-2</v>
      </c>
      <c r="AP22" s="25" t="n">
        <f t="shared" si="34"/>
        <v>0.12785770354879997</v>
      </c>
      <c r="AQ22" s="25" t="n">
        <f t="shared" si="34"/>
        <v>0.14369719271061054</v>
      </c>
      <c r="AR22" s="25" t="n">
        <f t="shared" si="34"/>
        <v>0.10381701140468802</v>
      </c>
      <c r="AS22" s="25" t="n">
        <f t="shared" si="34"/>
        <v>0.10569578006500005</v>
      </c>
      <c r="AT22" s="25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5" t="n">
        <f t="shared" si="33"/>
        <v>0.26185047350230845</v>
      </c>
      <c r="N23" s="25" t="n">
        <f t="shared" si="33"/>
        <v>0.22375371237953914</v>
      </c>
      <c r="O23" s="25" t="n">
        <f t="shared" ref="O23:AT23" si="35">IFERROR(O13/O$18,"")</f>
        <v>0.21534214342685662</v>
      </c>
      <c r="P23" s="25" t="n">
        <f t="shared" si="35"/>
        <v>0.17868411896637629</v>
      </c>
      <c r="Q23" s="25" t="n">
        <f t="shared" si="35"/>
        <v>0.1837028107508783</v>
      </c>
      <c r="R23" s="25" t="n">
        <f t="shared" si="35"/>
        <v>0.18706374312260263</v>
      </c>
      <c r="S23" s="25" t="n">
        <f t="shared" si="35"/>
        <v>0.16830012053829713</v>
      </c>
      <c r="T23" s="25" t="n">
        <f t="shared" si="35"/>
        <v>0.17590956215282397</v>
      </c>
      <c r="U23" s="25" t="n">
        <f t="shared" si="35"/>
        <v>0.18218493621786885</v>
      </c>
      <c r="V23" s="25" t="n">
        <f t="shared" si="35"/>
        <v>0.15139272123003947</v>
      </c>
      <c r="W23" s="25" t="n">
        <f t="shared" si="35"/>
        <v>0.16322782430464128</v>
      </c>
      <c r="X23" s="25" t="n">
        <f t="shared" si="35"/>
        <v>0.17088335795996379</v>
      </c>
      <c r="Y23" s="25" t="n">
        <f t="shared" si="35"/>
        <v>0.15968897830654646</v>
      </c>
      <c r="Z23" s="25" t="n">
        <f t="shared" si="35"/>
        <v>0.14956750122144774</v>
      </c>
      <c r="AA23" s="25" t="n">
        <f t="shared" si="35"/>
        <v>0.14096680873150744</v>
      </c>
      <c r="AB23" s="25" t="n">
        <f t="shared" si="35"/>
        <v>0.15194968843370754</v>
      </c>
      <c r="AC23" s="25" t="n">
        <f t="shared" si="35"/>
        <v>0.13728612633763976</v>
      </c>
      <c r="AD23" s="25" t="n">
        <f t="shared" si="35"/>
        <v>0.13735885342666493</v>
      </c>
      <c r="AE23" s="25" t="n">
        <f t="shared" si="35"/>
        <v>0.13806253735741167</v>
      </c>
      <c r="AF23" s="25" t="n">
        <f t="shared" si="35"/>
        <v>0.13288920441472002</v>
      </c>
      <c r="AG23" s="25" t="n">
        <f t="shared" si="35"/>
        <v>0.13275545085548743</v>
      </c>
      <c r="AH23" s="25" t="n">
        <f t="shared" si="35"/>
        <v>0.15678570711958917</v>
      </c>
      <c r="AI23" s="25" t="n">
        <f t="shared" si="35"/>
        <v>0.17736783228455741</v>
      </c>
      <c r="AJ23" s="25" t="n">
        <f t="shared" si="35"/>
        <v>0.1678988191673304</v>
      </c>
      <c r="AK23" s="25" t="n">
        <f t="shared" si="35"/>
        <v>0.18348275069781866</v>
      </c>
      <c r="AL23" s="25" t="n">
        <f t="shared" si="35"/>
        <v>0.18684844346394586</v>
      </c>
      <c r="AM23" s="25" t="n">
        <f t="shared" si="35"/>
        <v>0.18402390579477326</v>
      </c>
      <c r="AN23" s="25" t="n">
        <f t="shared" si="35"/>
        <v>0.20064298524344917</v>
      </c>
      <c r="AO23" s="25" t="n">
        <f t="shared" si="35"/>
        <v>0.1950870665192819</v>
      </c>
      <c r="AP23" s="25" t="n">
        <f t="shared" si="35"/>
        <v>0.18672804969642709</v>
      </c>
      <c r="AQ23" s="25" t="n">
        <f t="shared" si="35"/>
        <v>0.1698833909986105</v>
      </c>
      <c r="AR23" s="25" t="n">
        <f t="shared" si="35"/>
        <v>0.18134812932722677</v>
      </c>
      <c r="AS23" s="25" t="n">
        <f t="shared" si="35"/>
        <v>0.179290685524748</v>
      </c>
      <c r="AT23" s="25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5" t="n">
        <f t="shared" si="33"/>
        <v>0.20343211240773376</v>
      </c>
      <c r="N24" s="25" t="n">
        <f t="shared" si="33"/>
        <v>0.25193312886637603</v>
      </c>
      <c r="O24" s="25" t="n">
        <f t="shared" ref="O24:AT24" si="36">IFERROR(O14/O$18,"")</f>
        <v>0.25591284076727211</v>
      </c>
      <c r="P24" s="25" t="n">
        <f t="shared" si="36"/>
        <v>0.25362222478682128</v>
      </c>
      <c r="Q24" s="25" t="n">
        <f t="shared" si="36"/>
        <v>0.23621286620977769</v>
      </c>
      <c r="R24" s="25" t="n">
        <f t="shared" si="36"/>
        <v>0.2485198830603367</v>
      </c>
      <c r="S24" s="25" t="n">
        <f t="shared" si="36"/>
        <v>0.24837461743383379</v>
      </c>
      <c r="T24" s="25" t="n">
        <f t="shared" si="36"/>
        <v>0.23015382312703803</v>
      </c>
      <c r="U24" s="25" t="n">
        <f t="shared" si="36"/>
        <v>0.22255072812542312</v>
      </c>
      <c r="V24" s="25" t="n">
        <f t="shared" si="36"/>
        <v>0.22015879064359131</v>
      </c>
      <c r="W24" s="25" t="n">
        <f t="shared" si="36"/>
        <v>0.20924591692550279</v>
      </c>
      <c r="X24" s="25" t="n">
        <f t="shared" si="36"/>
        <v>0.21332664198814569</v>
      </c>
      <c r="Y24" s="25" t="n">
        <f t="shared" si="36"/>
        <v>0.19174404481646154</v>
      </c>
      <c r="Z24" s="25" t="n">
        <f t="shared" si="36"/>
        <v>0.21114934676758795</v>
      </c>
      <c r="AA24" s="25" t="n">
        <f t="shared" si="36"/>
        <v>0.18675963324680003</v>
      </c>
      <c r="AB24" s="25" t="n">
        <f t="shared" si="36"/>
        <v>0.16955002555573018</v>
      </c>
      <c r="AC24" s="25" t="n">
        <f t="shared" si="36"/>
        <v>0.18049139813324597</v>
      </c>
      <c r="AD24" s="25" t="n">
        <f t="shared" si="36"/>
        <v>0.16171485108481992</v>
      </c>
      <c r="AE24" s="25" t="n">
        <f t="shared" si="36"/>
        <v>0.14555481167234055</v>
      </c>
      <c r="AF24" s="25" t="n">
        <f t="shared" si="36"/>
        <v>0.14822979959631941</v>
      </c>
      <c r="AG24" s="25" t="n">
        <f t="shared" si="36"/>
        <v>0.14706274652399842</v>
      </c>
      <c r="AH24" s="25" t="n">
        <f t="shared" si="36"/>
        <v>0.15119958057215854</v>
      </c>
      <c r="AI24" s="25" t="n">
        <f t="shared" si="36"/>
        <v>0.14216810265232688</v>
      </c>
      <c r="AJ24" s="25" t="n">
        <f t="shared" si="36"/>
        <v>0.15274910592392629</v>
      </c>
      <c r="AK24" s="25" t="n">
        <f t="shared" si="36"/>
        <v>0.17293069403130543</v>
      </c>
      <c r="AL24" s="25" t="n">
        <f t="shared" si="36"/>
        <v>0.16173168931439211</v>
      </c>
      <c r="AM24" s="25" t="n">
        <f t="shared" si="36"/>
        <v>0.16092310115140093</v>
      </c>
      <c r="AN24" s="25" t="n">
        <f t="shared" si="36"/>
        <v>0.15149186969948972</v>
      </c>
      <c r="AO24" s="25" t="n">
        <f t="shared" si="36"/>
        <v>0.15968249818009703</v>
      </c>
      <c r="AP24" s="25" t="n">
        <f t="shared" si="36"/>
        <v>0.13492954646875052</v>
      </c>
      <c r="AQ24" s="25" t="n">
        <f t="shared" si="36"/>
        <v>0.14312867340426008</v>
      </c>
      <c r="AR24" s="25" t="n">
        <f t="shared" si="36"/>
        <v>0.14053144092265435</v>
      </c>
      <c r="AS24" s="25" t="n">
        <f t="shared" si="36"/>
        <v>0.15881621550907726</v>
      </c>
      <c r="AT24" s="25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5" t="n">
        <f t="shared" si="33"/>
        <v>9.437190795471509E-2</v>
      </c>
      <c r="N25" s="25" t="n">
        <f t="shared" si="33"/>
        <v>9.7865836739439591E-2</v>
      </c>
      <c r="O25" s="25" t="n">
        <f t="shared" ref="O25:AT25" si="37">IFERROR(O15/O$18,"")</f>
        <v>0.11675190245442336</v>
      </c>
      <c r="P25" s="25" t="n">
        <f t="shared" si="37"/>
        <v>0.11620246033083917</v>
      </c>
      <c r="Q25" s="25" t="n">
        <f t="shared" si="37"/>
        <v>0.11223797625291061</v>
      </c>
      <c r="R25" s="25" t="n">
        <f t="shared" si="37"/>
        <v>0.11292799866316677</v>
      </c>
      <c r="S25" s="25" t="n">
        <f t="shared" si="37"/>
        <v>0.1200962283685629</v>
      </c>
      <c r="T25" s="25" t="n">
        <f t="shared" si="37"/>
        <v>0.11053195871189248</v>
      </c>
      <c r="U25" s="25" t="n">
        <f t="shared" si="37"/>
        <v>0.11151216184842928</v>
      </c>
      <c r="V25" s="25" t="n">
        <f t="shared" si="37"/>
        <v>0.1216062376918124</v>
      </c>
      <c r="W25" s="25" t="n">
        <f t="shared" si="37"/>
        <v>0.13995928602809921</v>
      </c>
      <c r="X25" s="25" t="n">
        <f t="shared" si="37"/>
        <v>0.13416684755211303</v>
      </c>
      <c r="Y25" s="25" t="n">
        <f t="shared" si="37"/>
        <v>0.12615478663143348</v>
      </c>
      <c r="Z25" s="25" t="n">
        <f t="shared" si="37"/>
        <v>0.12075763715904175</v>
      </c>
      <c r="AA25" s="25" t="n">
        <f t="shared" si="37"/>
        <v>0.13693984239339196</v>
      </c>
      <c r="AB25" s="25" t="n">
        <f t="shared" si="37"/>
        <v>0.12609688541563566</v>
      </c>
      <c r="AC25" s="25" t="n">
        <f t="shared" si="37"/>
        <v>0.12016740693157291</v>
      </c>
      <c r="AD25" s="25" t="n">
        <f t="shared" si="37"/>
        <v>0.11890715430040612</v>
      </c>
      <c r="AE25" s="25" t="n">
        <f t="shared" si="37"/>
        <v>0.1063325269821551</v>
      </c>
      <c r="AF25" s="25" t="n">
        <f t="shared" si="37"/>
        <v>0.10066539879919169</v>
      </c>
      <c r="AG25" s="25" t="n">
        <f t="shared" si="37"/>
        <v>0.10624845077128911</v>
      </c>
      <c r="AH25" s="25" t="n">
        <f t="shared" si="37"/>
        <v>0.11576829283956089</v>
      </c>
      <c r="AI25" s="25" t="n">
        <f t="shared" si="37"/>
        <v>0.11312759595700536</v>
      </c>
      <c r="AJ25" s="25" t="n">
        <f t="shared" si="37"/>
        <v>0.11602988765397149</v>
      </c>
      <c r="AK25" s="25" t="n">
        <f t="shared" si="37"/>
        <v>0.11309217046198902</v>
      </c>
      <c r="AL25" s="25" t="n">
        <f t="shared" si="37"/>
        <v>0.11382384050406115</v>
      </c>
      <c r="AM25" s="25" t="n">
        <f t="shared" si="37"/>
        <v>0.12153615614722273</v>
      </c>
      <c r="AN25" s="25" t="n">
        <f t="shared" si="37"/>
        <v>0.11811432641330874</v>
      </c>
      <c r="AO25" s="25" t="n">
        <f t="shared" si="37"/>
        <v>0.1204132565032506</v>
      </c>
      <c r="AP25" s="25" t="n">
        <f t="shared" si="37"/>
        <v>0.11889181636818735</v>
      </c>
      <c r="AQ25" s="25" t="n">
        <f t="shared" si="37"/>
        <v>0.12597742289966229</v>
      </c>
      <c r="AR25" s="25" t="n">
        <f t="shared" si="37"/>
        <v>0.12032505415443567</v>
      </c>
      <c r="AS25" s="25" t="n">
        <f t="shared" si="37"/>
        <v>0.11876650553275359</v>
      </c>
      <c r="AT25" s="25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5" t="n">
        <f t="shared" si="33"/>
        <v>2.9529596732165191E-2</v>
      </c>
      <c r="N26" s="25" t="n">
        <f t="shared" si="33"/>
        <v>1.4308768216001399E-2</v>
      </c>
      <c r="O26" s="25" t="n">
        <f t="shared" ref="O26:AT26" si="38">IFERROR(O16/O$18,"")</f>
        <v>1.7816746455037193E-2</v>
      </c>
      <c r="P26" s="25" t="n">
        <f t="shared" si="38"/>
        <v>1.8037036945483975E-2</v>
      </c>
      <c r="Q26" s="25" t="n">
        <f t="shared" si="38"/>
        <v>1.9231636958835851E-2</v>
      </c>
      <c r="R26" s="25" t="n">
        <f t="shared" si="38"/>
        <v>3.8765824333861873E-2</v>
      </c>
      <c r="S26" s="25" t="n">
        <f t="shared" si="38"/>
        <v>3.8557250874826123E-2</v>
      </c>
      <c r="T26" s="25" t="n">
        <f t="shared" si="38"/>
        <v>5.7365328874003446E-2</v>
      </c>
      <c r="U26" s="25" t="n">
        <f t="shared" si="38"/>
        <v>6.2114097501991414E-2</v>
      </c>
      <c r="V26" s="25" t="n">
        <f t="shared" si="38"/>
        <v>6.9030606014308965E-2</v>
      </c>
      <c r="W26" s="25" t="n">
        <f t="shared" si="38"/>
        <v>4.2048218153621801E-2</v>
      </c>
      <c r="X26" s="25" t="n">
        <f t="shared" si="38"/>
        <v>5.8721421323428759E-2</v>
      </c>
      <c r="Y26" s="25" t="n">
        <f t="shared" si="38"/>
        <v>7.9981557000875309E-2</v>
      </c>
      <c r="Z26" s="25" t="n">
        <f t="shared" si="38"/>
        <v>8.1956986208402888E-2</v>
      </c>
      <c r="AA26" s="25" t="n">
        <f t="shared" si="38"/>
        <v>6.840852309242175E-2</v>
      </c>
      <c r="AB26" s="25" t="n">
        <f t="shared" si="38"/>
        <v>7.5196792855202671E-2</v>
      </c>
      <c r="AC26" s="25" t="n">
        <f t="shared" si="38"/>
        <v>7.8978302829694508E-2</v>
      </c>
      <c r="AD26" s="25" t="n">
        <f t="shared" si="38"/>
        <v>8.4135277203473802E-2</v>
      </c>
      <c r="AE26" s="25" t="n">
        <f t="shared" si="38"/>
        <v>7.4109078264909353E-2</v>
      </c>
      <c r="AF26" s="25" t="n">
        <f t="shared" si="38"/>
        <v>8.3320173345540857E-2</v>
      </c>
      <c r="AG26" s="25" t="n">
        <f t="shared" si="38"/>
        <v>8.1412369393317391E-2</v>
      </c>
      <c r="AH26" s="25" t="n">
        <f t="shared" si="38"/>
        <v>8.9007260777795486E-2</v>
      </c>
      <c r="AI26" s="25" t="n">
        <f t="shared" si="38"/>
        <v>9.0716940740549798E-2</v>
      </c>
      <c r="AJ26" s="25" t="n">
        <f t="shared" si="38"/>
        <v>0.10201051499632331</v>
      </c>
      <c r="AK26" s="25" t="n">
        <f t="shared" si="38"/>
        <v>0.11082260760871056</v>
      </c>
      <c r="AL26" s="25" t="n">
        <f t="shared" si="38"/>
        <v>0.10542609151229822</v>
      </c>
      <c r="AM26" s="25" t="n">
        <f t="shared" si="38"/>
        <v>0.10682847405865774</v>
      </c>
      <c r="AN26" s="25" t="n">
        <f t="shared" si="38"/>
        <v>0.10408719482072241</v>
      </c>
      <c r="AO26" s="25" t="n">
        <f t="shared" si="38"/>
        <v>9.4031741693628948E-2</v>
      </c>
      <c r="AP26" s="25" t="n">
        <f t="shared" si="38"/>
        <v>8.8913810003036733E-2</v>
      </c>
      <c r="AQ26" s="25" t="n">
        <f t="shared" si="38"/>
        <v>8.5169289395999506E-2</v>
      </c>
      <c r="AR26" s="25" t="n">
        <f t="shared" si="38"/>
        <v>9.5731480191378449E-2</v>
      </c>
      <c r="AS26" s="25" t="n">
        <f t="shared" si="38"/>
        <v>9.6905985309159087E-2</v>
      </c>
      <c r="AT26" s="25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5" t="n">
        <f t="shared" si="33"/>
        <v>0.30366739390675479</v>
      </c>
      <c r="N27" s="25" t="n">
        <f t="shared" si="33"/>
        <v>0.27918404941216757</v>
      </c>
      <c r="O27" s="25" t="n">
        <f t="shared" ref="O27:AT27" si="39">IFERROR(O17/O$18,"")</f>
        <v>0.27873816728795181</v>
      </c>
      <c r="P27" s="25" t="n">
        <f t="shared" si="39"/>
        <v>0.31693600818926682</v>
      </c>
      <c r="Q27" s="25" t="n">
        <f t="shared" si="39"/>
        <v>0.29589693957797464</v>
      </c>
      <c r="R27" s="25" t="n">
        <f t="shared" si="39"/>
        <v>0.2899213613398483</v>
      </c>
      <c r="S27" s="25" t="n">
        <f t="shared" si="39"/>
        <v>0.29781778537080467</v>
      </c>
      <c r="T27" s="25" t="n">
        <f t="shared" si="39"/>
        <v>0.28883614500597726</v>
      </c>
      <c r="U27" s="25" t="n">
        <f t="shared" si="39"/>
        <v>0.30084286009625033</v>
      </c>
      <c r="V27" s="25" t="n">
        <f t="shared" si="39"/>
        <v>0.31679372200188299</v>
      </c>
      <c r="W27" s="25" t="n">
        <f t="shared" si="39"/>
        <v>0.32937070486194758</v>
      </c>
      <c r="X27" s="25" t="n">
        <f t="shared" si="39"/>
        <v>0.30194603892516492</v>
      </c>
      <c r="Y27" s="25" t="n">
        <f t="shared" si="39"/>
        <v>0.31775008528079851</v>
      </c>
      <c r="Z27" s="25" t="n">
        <f t="shared" si="39"/>
        <v>0.33036045221669053</v>
      </c>
      <c r="AA27" s="25" t="n">
        <f t="shared" si="39"/>
        <v>0.36305479582651312</v>
      </c>
      <c r="AB27" s="25" t="n">
        <f t="shared" si="39"/>
        <v>0.36297715998344504</v>
      </c>
      <c r="AC27" s="25" t="n">
        <f t="shared" si="39"/>
        <v>0.36685941744694556</v>
      </c>
      <c r="AD27" s="25" t="n">
        <f t="shared" si="39"/>
        <v>0.38093534062666967</v>
      </c>
      <c r="AE27" s="25" t="n">
        <f t="shared" si="39"/>
        <v>0.3764045861960339</v>
      </c>
      <c r="AF27" s="25" t="n">
        <f t="shared" si="39"/>
        <v>0.35873933847577688</v>
      </c>
      <c r="AG27" s="25" t="n">
        <f t="shared" si="39"/>
        <v>0.37580868015519592</v>
      </c>
      <c r="AH27" s="25" t="n">
        <f t="shared" si="39"/>
        <v>0.36841352916724746</v>
      </c>
      <c r="AI27" s="25" t="n">
        <f t="shared" si="39"/>
        <v>0.35970350322581701</v>
      </c>
      <c r="AJ27" s="25" t="n">
        <f t="shared" si="39"/>
        <v>0.37078925444568744</v>
      </c>
      <c r="AK27" s="25" t="n">
        <f t="shared" si="39"/>
        <v>0.32601693749709981</v>
      </c>
      <c r="AL27" s="25" t="n">
        <f t="shared" si="39"/>
        <v>0.34320207326033408</v>
      </c>
      <c r="AM27" s="25" t="n">
        <f t="shared" si="39"/>
        <v>0.34480893617199204</v>
      </c>
      <c r="AN27" s="25" t="n">
        <f t="shared" si="39"/>
        <v>0.34939158875787146</v>
      </c>
      <c r="AO27" s="25" t="n">
        <f t="shared" si="39"/>
        <v>0.33955875063762925</v>
      </c>
      <c r="AP27" s="25" t="n">
        <f t="shared" si="39"/>
        <v>0.34267907391479818</v>
      </c>
      <c r="AQ27" s="25" t="n">
        <f t="shared" si="39"/>
        <v>0.33214403059085723</v>
      </c>
      <c r="AR27" s="25" t="n">
        <f t="shared" si="39"/>
        <v>0.35824688399961685</v>
      </c>
      <c r="AS27" s="25" t="n">
        <f t="shared" si="39"/>
        <v>0.34052482805926199</v>
      </c>
      <c r="AT27" s="25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5" t="n">
        <f t="shared" ref="M28:AT28" si="40">IF(SUM(M22:M27)=1,SUM(M22:M27),FALSE)</f>
        <v>0.99999999999999989</v>
      </c>
      <c r="N28" s="25" t="n">
        <f t="shared" si="40"/>
        <v>0.99999999999999989</v>
      </c>
      <c r="O28" s="25" t="n">
        <f t="shared" si="40"/>
        <v>1</v>
      </c>
      <c r="P28" s="25" t="n">
        <f t="shared" si="40"/>
        <v>1</v>
      </c>
      <c r="Q28" s="25" t="n">
        <f t="shared" si="40"/>
        <v>1.0000000000000002</v>
      </c>
      <c r="R28" s="25" t="n">
        <f t="shared" si="40"/>
        <v>1</v>
      </c>
      <c r="S28" s="25" t="n">
        <f t="shared" si="40"/>
        <v>1</v>
      </c>
      <c r="T28" s="25" t="n">
        <f t="shared" si="40"/>
        <v>1</v>
      </c>
      <c r="U28" s="25" t="n">
        <f t="shared" si="40"/>
        <v>1</v>
      </c>
      <c r="V28" s="25" t="n">
        <f t="shared" si="40"/>
        <v>1</v>
      </c>
      <c r="W28" s="25" t="n">
        <f t="shared" si="40"/>
        <v>1</v>
      </c>
      <c r="X28" s="25" t="n">
        <f t="shared" si="40"/>
        <v>1</v>
      </c>
      <c r="Y28" s="25" t="n">
        <f t="shared" si="40"/>
        <v>1</v>
      </c>
      <c r="Z28" s="25" t="n">
        <f t="shared" si="40"/>
        <v>1</v>
      </c>
      <c r="AA28" s="25" t="n">
        <f t="shared" si="40"/>
        <v>1</v>
      </c>
      <c r="AB28" s="25" t="n">
        <f t="shared" si="40"/>
        <v>1</v>
      </c>
      <c r="AC28" s="25" t="n">
        <f t="shared" si="40"/>
        <v>1.0000000000000002</v>
      </c>
      <c r="AD28" s="25" t="n">
        <f t="shared" si="40"/>
        <v>1</v>
      </c>
      <c r="AE28" s="25" t="n">
        <f t="shared" si="40"/>
        <v>0.99999999999999989</v>
      </c>
      <c r="AF28" s="25" t="n">
        <f t="shared" si="40"/>
        <v>1</v>
      </c>
      <c r="AG28" s="25" t="n">
        <f t="shared" si="40"/>
        <v>1</v>
      </c>
      <c r="AH28" s="25" t="n">
        <f t="shared" si="40"/>
        <v>1</v>
      </c>
      <c r="AI28" s="25" t="n">
        <f t="shared" si="40"/>
        <v>1</v>
      </c>
      <c r="AJ28" s="25" t="n">
        <f t="shared" si="40"/>
        <v>1</v>
      </c>
      <c r="AK28" s="25" t="n">
        <f t="shared" si="40"/>
        <v>1</v>
      </c>
      <c r="AL28" s="25" t="n">
        <f t="shared" si="40"/>
        <v>1</v>
      </c>
      <c r="AM28" s="25" t="n">
        <f t="shared" si="40"/>
        <v>1</v>
      </c>
      <c r="AN28" s="25" t="n">
        <f t="shared" si="40"/>
        <v>1</v>
      </c>
      <c r="AO28" s="25" t="n">
        <f t="shared" si="40"/>
        <v>1</v>
      </c>
      <c r="AP28" s="25" t="n">
        <f t="shared" si="40"/>
        <v>1</v>
      </c>
      <c r="AQ28" s="25" t="n">
        <f t="shared" si="40"/>
        <v>1.0000000000000002</v>
      </c>
      <c r="AR28" s="25" t="n">
        <f t="shared" si="40"/>
        <v>1.0000000000000002</v>
      </c>
      <c r="AS28" s="25" t="n">
        <f t="shared" si="40"/>
        <v>1</v>
      </c>
      <c r="AT28" s="25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11" t="str">
        <f t="shared" si="0"/>
        <v>Firm Fixed-Price</v>
      </c>
      <c r="B2" s="11" t="str">
        <f t="shared" si="1"/>
        <v>FFP</v>
      </c>
      <c r="M2" t="s">
        <v>443</v>
      </c>
      <c r="N2" s="1" t="s">
        <v>444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59180597697.377998</v>
      </c>
      <c r="Z2" s="2" t="n">
        <v>68029133140.4963</v>
      </c>
      <c r="AA2" s="2" t="n">
        <v>84172927045.260406</v>
      </c>
      <c r="AB2" s="2" t="n">
        <v>109191257117.131</v>
      </c>
      <c r="AC2" s="2" t="n">
        <v>109916829388.952</v>
      </c>
      <c r="AD2" s="2" t="n">
        <v>128055808106.739</v>
      </c>
      <c r="AE2" s="2" t="n">
        <v>145646318038.104</v>
      </c>
      <c r="AF2" s="2" t="n">
        <v>166847495697.29199</v>
      </c>
      <c r="AG2" s="2" t="n">
        <v>193684203908.30499</v>
      </c>
      <c r="AH2" s="2" t="n">
        <v>174923611101.76199</v>
      </c>
      <c r="AI2" s="2" t="n">
        <v>190710358178.56699</v>
      </c>
      <c r="AJ2" s="2" t="n">
        <v>185479031926.30899</v>
      </c>
      <c r="AK2" s="2" t="n">
        <v>172315213825.698</v>
      </c>
      <c r="AL2" s="2" t="n">
        <v>145555470050.487</v>
      </c>
      <c r="AM2" s="2" t="n">
        <v>145554318234.57501</v>
      </c>
      <c r="AN2" s="2" t="n">
        <v>144753489317.146</v>
      </c>
      <c r="AO2" s="2" t="n">
        <v>151155038124.392</v>
      </c>
      <c r="AP2" s="2" t="n">
        <v>155879293283.89001</v>
      </c>
      <c r="AQ2" s="2" t="n">
        <v>179248528938.43701</v>
      </c>
      <c r="AR2" s="2" t="n">
        <v>193303480805.50699</v>
      </c>
      <c r="AS2" s="2" t="n">
        <v>214712602221.67899</v>
      </c>
      <c r="AT2" s="2" t="n">
        <v>212189789640.56</v>
      </c>
      <c r="AU2" s="2" t="n">
        <v>221150379618.27802</v>
      </c>
      <c r="AV2" s="2" t="n">
        <v>229155776069.98999</v>
      </c>
      <c r="AW2" s="2"/>
    </row>
    <row r="3">
      <c r="A3" s="11" t="str">
        <f t="shared" si="0"/>
        <v>Less Common</v>
      </c>
      <c r="B3" s="11" t="str">
        <f t="shared" si="1"/>
        <v>Other FP</v>
      </c>
      <c r="M3" t="s">
        <v>445</v>
      </c>
      <c r="N3" s="1" t="s">
        <v>446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6839801062</v>
      </c>
      <c r="Z3" s="2" t="n">
        <v>9925767377.5387993</v>
      </c>
      <c r="AA3" s="2" t="n">
        <v>10322283125.639999</v>
      </c>
      <c r="AB3" s="2" t="n">
        <v>11572384342.719601</v>
      </c>
      <c r="AC3" s="2" t="n">
        <v>13814153809.7339</v>
      </c>
      <c r="AD3" s="2" t="n">
        <v>24568467345.467999</v>
      </c>
      <c r="AE3" s="2" t="n">
        <v>21856289885.106899</v>
      </c>
      <c r="AF3" s="2" t="n">
        <v>19020832844.382702</v>
      </c>
      <c r="AG3" s="2" t="n">
        <v>25399668366.459702</v>
      </c>
      <c r="AH3" s="2" t="n">
        <v>26114952955.177101</v>
      </c>
      <c r="AI3" s="2" t="n">
        <v>18996844566.4426</v>
      </c>
      <c r="AJ3" s="2" t="n">
        <v>21529278063.4538</v>
      </c>
      <c r="AK3" s="2" t="n">
        <v>28318853551.033798</v>
      </c>
      <c r="AL3" s="2" t="n">
        <v>18923431657.48</v>
      </c>
      <c r="AM3" s="2" t="n">
        <v>12329207482.0117</v>
      </c>
      <c r="AN3" s="2" t="n">
        <v>9516932939.0284996</v>
      </c>
      <c r="AO3" s="2" t="n">
        <v>7935033607.8709002</v>
      </c>
      <c r="AP3" s="2" t="n">
        <v>9595861214.3490009</v>
      </c>
      <c r="AQ3" s="2" t="n">
        <v>10927383865.612</v>
      </c>
      <c r="AR3" s="2" t="n">
        <v>10533986364.8643</v>
      </c>
      <c r="AS3" s="2" t="n">
        <v>9911076475.1058006</v>
      </c>
      <c r="AT3" s="2" t="n">
        <v>11305786232.950899</v>
      </c>
      <c r="AU3" s="2" t="n">
        <v>18524328197.116699</v>
      </c>
      <c r="AV3" s="2" t="n">
        <v>18008502614.0784</v>
      </c>
      <c r="AW3" s="2"/>
    </row>
    <row r="4">
      <c r="A4" s="11" t="str">
        <f t="shared" si="0"/>
        <v>Less Common</v>
      </c>
      <c r="B4" s="11" t="str">
        <f t="shared" si="1"/>
        <v>T&amp;M/LH/FPLOE</v>
      </c>
      <c r="M4" t="s">
        <v>445</v>
      </c>
      <c r="N4" s="1" t="s">
        <v>447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5171873907.0695</v>
      </c>
      <c r="Z4" s="2" t="n">
        <v>4864881903.9801998</v>
      </c>
      <c r="AA4" s="2" t="n">
        <v>6141425431.5808001</v>
      </c>
      <c r="AB4" s="2" t="n">
        <v>8168326712.3566999</v>
      </c>
      <c r="AC4" s="2" t="n">
        <v>9868043371.4773998</v>
      </c>
      <c r="AD4" s="2" t="n">
        <v>11498663297.6905</v>
      </c>
      <c r="AE4" s="2" t="n">
        <v>14175256682.9303</v>
      </c>
      <c r="AF4" s="2" t="n">
        <v>15507929106.419201</v>
      </c>
      <c r="AG4" s="2" t="n">
        <v>17351555639.372501</v>
      </c>
      <c r="AH4" s="2" t="n">
        <v>16371222241.4112</v>
      </c>
      <c r="AI4" s="2" t="n">
        <v>16070425658.7663</v>
      </c>
      <c r="AJ4" s="2" t="n">
        <v>11395109468.403799</v>
      </c>
      <c r="AK4" s="2" t="n">
        <v>8344076096.4377003</v>
      </c>
      <c r="AL4" s="2" t="n">
        <v>4873651305.4082003</v>
      </c>
      <c r="AM4" s="2" t="n">
        <v>2989775679.7957001</v>
      </c>
      <c r="AN4" s="2" t="n">
        <v>2599013782.4043002</v>
      </c>
      <c r="AO4" s="2" t="n">
        <v>2853864261.3326001</v>
      </c>
      <c r="AP4" s="2" t="n">
        <v>3156850183.3214998</v>
      </c>
      <c r="AQ4" s="2" t="n">
        <v>4605088369.3592997</v>
      </c>
      <c r="AR4" s="2" t="n">
        <v>4273715824.9812999</v>
      </c>
      <c r="AS4" s="2" t="n">
        <v>4357192311.0022001</v>
      </c>
      <c r="AT4" s="2" t="n">
        <v>3786147498.9231</v>
      </c>
      <c r="AU4" s="2" t="n">
        <v>3769182489.0028</v>
      </c>
      <c r="AV4" s="2" t="n">
        <v>4907687338.1556997</v>
      </c>
      <c r="AW4" s="2"/>
    </row>
    <row r="5">
      <c r="A5" s="11" t="str">
        <f t="shared" si="0"/>
        <v>Incentive</v>
      </c>
      <c r="B5" s="11" t="str">
        <f t="shared" si="1"/>
        <v>Incentive</v>
      </c>
      <c r="M5" t="s">
        <v>448</v>
      </c>
      <c r="N5" s="1" t="s">
        <v>448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5611054282</v>
      </c>
      <c r="Z5" s="2" t="n">
        <v>7006359730</v>
      </c>
      <c r="AA5" s="2" t="n">
        <v>10061864823</v>
      </c>
      <c r="AB5" s="2" t="n">
        <v>11178620983.049999</v>
      </c>
      <c r="AC5" s="2" t="n">
        <v>13105483377.1</v>
      </c>
      <c r="AD5" s="2" t="n">
        <v>17076352031.2651</v>
      </c>
      <c r="AE5" s="2" t="n">
        <v>20403736662.098598</v>
      </c>
      <c r="AF5" s="2" t="n">
        <v>18700945738.5308</v>
      </c>
      <c r="AG5" s="2" t="n">
        <v>22778606114.979198</v>
      </c>
      <c r="AH5" s="2" t="n">
        <v>23367631021.419399</v>
      </c>
      <c r="AI5" s="2" t="n">
        <v>32772200674.466599</v>
      </c>
      <c r="AJ5" s="2" t="n">
        <v>50486611051.825302</v>
      </c>
      <c r="AK5" s="2" t="n">
        <v>42220038346.330902</v>
      </c>
      <c r="AL5" s="2" t="n">
        <v>45775331253.860497</v>
      </c>
      <c r="AM5" s="2" t="n">
        <v>37948455730.659897</v>
      </c>
      <c r="AN5" s="2" t="n">
        <v>38333694237.968102</v>
      </c>
      <c r="AO5" s="2" t="n">
        <v>38123214483.462303</v>
      </c>
      <c r="AP5" s="2" t="n">
        <v>36437979687.227402</v>
      </c>
      <c r="AQ5" s="2" t="n">
        <v>51096768348.796097</v>
      </c>
      <c r="AR5" s="2" t="n">
        <v>62346825320.980003</v>
      </c>
      <c r="AS5" s="2" t="n">
        <v>59689179801.792503</v>
      </c>
      <c r="AT5" s="2" t="n">
        <v>53570859942.798897</v>
      </c>
      <c r="AU5" s="2" t="n">
        <v>55763849008.724998</v>
      </c>
      <c r="AV5" s="2" t="n">
        <v>78083662230.597504</v>
      </c>
      <c r="AW5" s="2"/>
    </row>
    <row r="6" ht="30" customHeight="1">
      <c r="A6" s="11" t="str">
        <f t="shared" si="0"/>
        <v>Other Cost-Based</v>
      </c>
      <c r="B6" s="11" t="str">
        <f t="shared" si="1"/>
        <v>Other CB</v>
      </c>
      <c r="M6" t="s">
        <v>449</v>
      </c>
      <c r="N6" s="21" t="s">
        <v>450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33923574153.8018</v>
      </c>
      <c r="Z6" s="2" t="n">
        <v>37082616732.568199</v>
      </c>
      <c r="AA6" s="2" t="n">
        <v>41094385089.200302</v>
      </c>
      <c r="AB6" s="2" t="n">
        <v>51899640529.787804</v>
      </c>
      <c r="AC6" s="2" t="n">
        <v>61326150417.759201</v>
      </c>
      <c r="AD6" s="2" t="n">
        <v>63248753981.398399</v>
      </c>
      <c r="AE6" s="2" t="n">
        <v>68417073763.988998</v>
      </c>
      <c r="AF6" s="2" t="n">
        <v>67886464978.932404</v>
      </c>
      <c r="AG6" s="2" t="n">
        <v>68195497229.549599</v>
      </c>
      <c r="AH6" s="2" t="n">
        <v>73116581453.347397</v>
      </c>
      <c r="AI6" s="2" t="n">
        <v>78737041138.193604</v>
      </c>
      <c r="AJ6" s="2" t="n">
        <v>82973964980.2612</v>
      </c>
      <c r="AK6" s="2" t="n">
        <v>79333926565.262405</v>
      </c>
      <c r="AL6" s="2" t="n">
        <v>74432623900.017502</v>
      </c>
      <c r="AM6" s="2" t="n">
        <v>75391476161.913696</v>
      </c>
      <c r="AN6" s="2" t="n">
        <v>73692036865.848907</v>
      </c>
      <c r="AO6" s="2" t="n">
        <v>71925330930.844894</v>
      </c>
      <c r="AP6" s="2" t="n">
        <v>77011703123.644196</v>
      </c>
      <c r="AQ6" s="2" t="n">
        <v>74456404769.388306</v>
      </c>
      <c r="AR6" s="2" t="n">
        <v>81464058030.967499</v>
      </c>
      <c r="AS6" s="2" t="n">
        <v>81191641423.158798</v>
      </c>
      <c r="AT6" s="2" t="n">
        <v>82467384691.7621</v>
      </c>
      <c r="AU6" s="2" t="n">
        <v>87609590087.406006</v>
      </c>
      <c r="AV6" s="2" t="n">
        <v>93248680100.850296</v>
      </c>
      <c r="AW6" s="2"/>
    </row>
    <row r="7">
      <c r="A7" s="11" t="str">
        <f t="shared" si="0"/>
        <v>Undefinitized
Contract Award</v>
      </c>
      <c r="B7" s="11" t="str">
        <f t="shared" si="1"/>
        <v>UCA</v>
      </c>
      <c r="M7" t="s">
        <v>451</v>
      </c>
      <c r="N7" s="1" t="s">
        <v>452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9177040538</v>
      </c>
      <c r="Z7" s="2" t="n">
        <v>10460196173.875</v>
      </c>
      <c r="AA7" s="2" t="n">
        <v>9441916441.7199993</v>
      </c>
      <c r="AB7" s="2" t="n">
        <v>10235455587.122499</v>
      </c>
      <c r="AC7" s="2" t="n">
        <v>11966493373.1891</v>
      </c>
      <c r="AD7" s="2" t="n">
        <v>12763119292.313101</v>
      </c>
      <c r="AE7" s="2" t="n">
        <v>16140443560.881001</v>
      </c>
      <c r="AF7" s="2" t="n">
        <v>20399058627.029099</v>
      </c>
      <c r="AG7" s="2" t="n">
        <v>17377448509.742699</v>
      </c>
      <c r="AH7" s="2" t="n">
        <v>16621375070.649599</v>
      </c>
      <c r="AI7" s="2" t="n">
        <v>23392345164.338299</v>
      </c>
      <c r="AJ7" s="2" t="n">
        <v>14851041302.503599</v>
      </c>
      <c r="AK7" s="2" t="n">
        <v>23337812954.842602</v>
      </c>
      <c r="AL7" s="2" t="n">
        <v>16358732676.7603</v>
      </c>
      <c r="AM7" s="2" t="n">
        <v>8248682722.2416</v>
      </c>
      <c r="AN7" s="2" t="n">
        <v>4347035761.1595001</v>
      </c>
      <c r="AO7" s="2" t="n">
        <v>25554236863.512699</v>
      </c>
      <c r="AP7" s="2" t="n">
        <v>37591769335.949203</v>
      </c>
      <c r="AQ7" s="2" t="n">
        <v>38635645265.520897</v>
      </c>
      <c r="AR7" s="2" t="n">
        <v>31718284840.858101</v>
      </c>
      <c r="AS7" s="2" t="n">
        <v>52655091506.795502</v>
      </c>
      <c r="AT7" s="2" t="n">
        <v>23532795147.909302</v>
      </c>
      <c r="AU7" s="2" t="n">
        <v>27401166168.770802</v>
      </c>
      <c r="AV7" s="2" t="n">
        <v>32842452842.236198</v>
      </c>
      <c r="AW7" s="2"/>
    </row>
    <row r="8">
      <c r="A8" s="11" t="str">
        <f t="shared" si="0"/>
        <v>Unclear</v>
      </c>
      <c r="B8" s="11" t="str">
        <f t="shared" si="1"/>
        <v>Combination/Other</v>
      </c>
      <c r="M8" t="s">
        <v>453</v>
      </c>
      <c r="N8" s="1" t="s">
        <v>454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5224643.8135000002</v>
      </c>
      <c r="Z8" s="2" t="n">
        <v>206279071.09999999</v>
      </c>
      <c r="AA8" s="2" t="n">
        <v>65968128.730499998</v>
      </c>
      <c r="AB8" s="2" t="n">
        <v>202574519.35749999</v>
      </c>
      <c r="AC8" s="2" t="n">
        <v>495140498.20770001</v>
      </c>
      <c r="AD8" s="2" t="n">
        <v>1041052980.9954</v>
      </c>
      <c r="AE8" s="2" t="n">
        <v>3813647653.7202001</v>
      </c>
      <c r="AF8" s="2" t="n">
        <v>18970921950.280201</v>
      </c>
      <c r="AG8" s="2" t="n">
        <v>27068236392.502701</v>
      </c>
      <c r="AH8" s="2" t="n">
        <v>33825810122.338299</v>
      </c>
      <c r="AI8" s="2" t="n">
        <v>565226716.55060005</v>
      </c>
      <c r="AJ8" s="2" t="n">
        <v>236260980.51339999</v>
      </c>
      <c r="AK8" s="2" t="n">
        <v>-2954990.9378</v>
      </c>
      <c r="AL8" s="2" t="n">
        <v>-37057173.778899997</v>
      </c>
      <c r="AM8" s="2" t="n">
        <v>-28331004.371300001</v>
      </c>
      <c r="AN8" s="2" t="n">
        <v>306431.92619999999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62886.3819</v>
      </c>
      <c r="AT8" s="2" t="n">
        <v>0</v>
      </c>
      <c r="AU8" s="2" t="n">
        <v>467462</v>
      </c>
      <c r="AV8" s="2"/>
      <c r="AW8" s="2"/>
    </row>
    <row r="9">
      <c r="A9" s="11" t="str">
        <f t="shared" si="0"/>
        <v>Unclear</v>
      </c>
      <c r="B9" s="54" t="n">
        <f t="shared" si="1"/>
        <v>0</v>
      </c>
      <c r="M9" t="s">
        <v>453</v>
      </c>
      <c r="O9" s="2" t="n">
        <v>120350129405</v>
      </c>
      <c r="P9" s="2" t="n">
        <v>136154193844</v>
      </c>
      <c r="Q9" s="2" t="n">
        <v>123406660550</v>
      </c>
      <c r="R9" s="2" t="n">
        <v>121373382142</v>
      </c>
      <c r="S9" s="2" t="n">
        <v>117161902725</v>
      </c>
      <c r="T9" s="2" t="n">
        <v>116592014868</v>
      </c>
      <c r="U9" s="2" t="n">
        <v>118448779098</v>
      </c>
      <c r="V9" s="2" t="n">
        <v>115982151879</v>
      </c>
      <c r="W9" s="2" t="n">
        <v>116965882167</v>
      </c>
      <c r="X9" s="2" t="n">
        <v>122185036488</v>
      </c>
      <c r="Y9" s="2" t="n">
        <v>12269320222.3246</v>
      </c>
      <c r="Z9" s="2" t="n">
        <v>6418404492.7688999</v>
      </c>
      <c r="AA9" s="2" t="n">
        <v>8509751051.3529997</v>
      </c>
      <c r="AB9" s="2" t="n">
        <v>9084827512.3353004</v>
      </c>
      <c r="AC9" s="2" t="n">
        <v>9270196138.4962997</v>
      </c>
      <c r="AD9" s="2" t="n">
        <v>7410610517.9169998</v>
      </c>
      <c r="AE9" s="2" t="n">
        <v>4712411702.2880001</v>
      </c>
      <c r="AF9" s="2" t="n">
        <v>819783949.62510002</v>
      </c>
      <c r="AG9" s="2" t="n">
        <v>6132876115.4892998</v>
      </c>
      <c r="AH9" s="2" t="n">
        <v>3312124339.3081002</v>
      </c>
      <c r="AI9" s="2" t="n">
        <v>1159426743.6824999</v>
      </c>
      <c r="AJ9" s="2" t="n">
        <v>1614618187.8917999</v>
      </c>
      <c r="AK9" s="2" t="n">
        <v>3769464306.9194999</v>
      </c>
      <c r="AL9" s="2" t="n">
        <v>698868672.44630003</v>
      </c>
      <c r="AM9" s="2" t="n">
        <v>850775617.67309999</v>
      </c>
      <c r="AN9" s="2" t="n">
        <v>941932431.14260006</v>
      </c>
      <c r="AO9" s="2" t="n">
        <v>815067356.977</v>
      </c>
      <c r="AP9" s="2" t="n">
        <v>942803436.63670003</v>
      </c>
      <c r="AQ9" s="2" t="n">
        <v>20204.710899999998</v>
      </c>
      <c r="AR9" s="2" t="n">
        <v>50903.558599999997</v>
      </c>
      <c r="AS9" s="2" t="n">
        <v>10000</v>
      </c>
      <c r="AT9" s="2" t="n">
        <v>10000</v>
      </c>
      <c r="AU9" s="2" t="n">
        <v>0</v>
      </c>
      <c r="AV9" s="2" t="n">
        <v>-29324.949199999999</v>
      </c>
      <c r="AW9" s="2"/>
    </row>
    <row r="10">
      <c r="A10" s="11" t="str">
        <f t="shared" si="0"/>
        <v>Grand Total</v>
      </c>
      <c r="B10" s="54" t="str">
        <f t="shared" si="1"/>
        <v>NA</v>
      </c>
      <c r="M10" t="s">
        <v>416</v>
      </c>
      <c r="N10" t="s">
        <v>418</v>
      </c>
      <c r="O10" s="2" t="n">
        <f t="shared" ref="O10:AU10" si="3">SUM(O2:O9)</f>
        <v>120350129405</v>
      </c>
      <c r="P10" s="2" t="n">
        <f t="shared" si="3"/>
        <v>136154193844</v>
      </c>
      <c r="Q10" s="2" t="n">
        <f t="shared" si="3"/>
        <v>123406660550</v>
      </c>
      <c r="R10" s="2" t="n">
        <f t="shared" si="3"/>
        <v>121373382142</v>
      </c>
      <c r="S10" s="2" t="n">
        <f t="shared" si="3"/>
        <v>117161902725</v>
      </c>
      <c r="T10" s="2" t="n">
        <f t="shared" si="3"/>
        <v>116592014868</v>
      </c>
      <c r="U10" s="2" t="n">
        <f t="shared" si="3"/>
        <v>118448779098</v>
      </c>
      <c r="V10" s="2" t="n">
        <f t="shared" si="3"/>
        <v>115982151879</v>
      </c>
      <c r="W10" s="2" t="n">
        <f t="shared" si="3"/>
        <v>116965882167</v>
      </c>
      <c r="X10" s="2" t="n">
        <f t="shared" si="3"/>
        <v>122185036488</v>
      </c>
      <c r="Y10" s="2" t="n">
        <f t="shared" si="3"/>
        <v>132178486506.38741</v>
      </c>
      <c r="Z10" s="2" t="n">
        <f t="shared" si="3"/>
        <v>143993638622.32739</v>
      </c>
      <c r="AA10" s="2" t="n">
        <f t="shared" si="3"/>
        <v>169810521136.48502</v>
      </c>
      <c r="AB10" s="2" t="n">
        <f t="shared" si="3"/>
        <v>211533087303.86041</v>
      </c>
      <c r="AC10" s="2" t="n">
        <f t="shared" si="3"/>
        <v>229762490374.91562</v>
      </c>
      <c r="AD10" s="2" t="n">
        <f t="shared" si="3"/>
        <v>265662827553.7865</v>
      </c>
      <c r="AE10" s="2" t="n">
        <f t="shared" si="3"/>
        <v>295165177949.11804</v>
      </c>
      <c r="AF10" s="2" t="n">
        <f t="shared" si="3"/>
        <v>328153432892.49152</v>
      </c>
      <c r="AG10" s="2" t="n">
        <f t="shared" si="3"/>
        <v>377988092276.4007</v>
      </c>
      <c r="AH10" s="2" t="n">
        <f t="shared" si="3"/>
        <v>367653308305.41309</v>
      </c>
      <c r="AI10" s="2" t="n">
        <f t="shared" si="3"/>
        <v>362403868841.00751</v>
      </c>
      <c r="AJ10" s="2" t="n">
        <f t="shared" si="3"/>
        <v>368565915961.16187</v>
      </c>
      <c r="AK10" s="2" t="n">
        <f t="shared" si="3"/>
        <v>357636430655.5871</v>
      </c>
      <c r="AL10" s="2" t="n">
        <f t="shared" si="3"/>
        <v>306581052342.68097</v>
      </c>
      <c r="AM10" s="2" t="n">
        <f t="shared" si="3"/>
        <v>283284360624.49939</v>
      </c>
      <c r="AN10" s="2" t="n">
        <f t="shared" si="3"/>
        <v>274184441766.62411</v>
      </c>
      <c r="AO10" s="2" t="n">
        <f t="shared" si="3"/>
        <v>298361785628.3924</v>
      </c>
      <c r="AP10" s="2" t="n">
        <f t="shared" si="3"/>
        <v>320616260265.01807</v>
      </c>
      <c r="AQ10" s="2" t="n">
        <f t="shared" si="3"/>
        <v>358969839761.82446</v>
      </c>
      <c r="AR10" s="2" t="n">
        <f t="shared" si="3"/>
        <v>383640402091.71674</v>
      </c>
      <c r="AS10" s="2" t="n">
        <f t="shared" si="3"/>
        <v>422516856625.91571</v>
      </c>
      <c r="AT10" s="2" t="n">
        <f t="shared" si="3"/>
        <v>386852773154.9043</v>
      </c>
      <c r="AU10" s="2" t="n">
        <f t="shared" si="3"/>
        <v>414218963031.29932</v>
      </c>
      <c r="AV10" s="2" t="n">
        <v>216000546370.72562</v>
      </c>
      <c r="AW10" s="2"/>
    </row>
    <row r="12">
      <c r="C12" s="20" t="n">
        <v>1000000000</v>
      </c>
    </row>
    <row r="13" ht="45" customHeight="1">
      <c r="A13" s="16" t="str">
        <f t="shared" ref="A13:B21" si="4">M13</f>
        <v>PricingUCA.sumlong</v>
      </c>
      <c r="B13" s="16" t="str">
        <f t="shared" si="4"/>
        <v>PricingUCA</v>
      </c>
      <c r="C13" s="22" t="n">
        <f>AN13</f>
        <v>2015</v>
      </c>
      <c r="D13" s="9" t="n">
        <f t="shared" ref="D13:F21" si="5">AT13</f>
        <v>2021</v>
      </c>
      <c r="E13" s="9" t="n">
        <f t="shared" si="5"/>
        <v>2022</v>
      </c>
      <c r="F13" s="9" t="n">
        <f>AV13</f>
        <v>2023</v>
      </c>
      <c r="G13" s="9" t="str">
        <f>D13&amp;"-"&amp;D13</f>
        <v>2021-2021</v>
      </c>
      <c r="H13" s="9" t="str">
        <f>C13&amp;"-"&amp;D13</f>
        <v>2015-2021</v>
      </c>
      <c r="I13" s="9" t="str">
        <f>F13&amp;"/"&amp;E13</f>
        <v>2023/2022</v>
      </c>
      <c r="J13" s="9" t="str">
        <f>"Share "&amp;AU13</f>
        <v>Share 2022</v>
      </c>
      <c r="K13" s="9" t="str">
        <f>"Share "&amp;AV13</f>
        <v>Share 2023</v>
      </c>
      <c r="L13" s="21"/>
      <c r="M13" s="43" t="str">
        <f>M1</f>
        <v>PricingUCA.sumlong</v>
      </c>
      <c r="N13" s="43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24" t="str">
        <f t="shared" si="4"/>
        <v>Firm Fixed-Price</v>
      </c>
      <c r="B14" s="24" t="str">
        <f t="shared" si="4"/>
        <v>FFP</v>
      </c>
      <c r="C14" s="14" t="n">
        <f>AN14</f>
        <v>173.62422058715154</v>
      </c>
      <c r="D14" s="26" t="n">
        <f t="shared" si="5"/>
        <v>226.89190983224654</v>
      </c>
      <c r="E14" s="26" t="n">
        <f t="shared" si="5"/>
        <v>221.15037961827801</v>
      </c>
      <c r="F14" s="14" t="n">
        <f>AV14</f>
        <v>218.56840785379941</v>
      </c>
      <c r="G14" s="5" t="n">
        <f>(E14/D14)-1</f>
        <v>-2.5305134141686891E-2</v>
      </c>
      <c r="H14" s="25" t="n">
        <f>(E14/C14)-1</f>
        <v>0.27373000650718815</v>
      </c>
      <c r="I14" s="25" t="n">
        <f>F14/E14</f>
        <v>0.98832481423303331</v>
      </c>
      <c r="J14" s="4" t="n">
        <f>AU26</f>
        <v>0.53389728466286412</v>
      </c>
      <c r="K14" s="4" t="n">
        <f t="shared" ref="K14:K22" si="8">AV26</f>
        <v>1.0609036871447808</v>
      </c>
      <c r="L14" s="4"/>
      <c r="M14" s="1" t="str">
        <f t="shared" ref="M14:N14" si="9">M2</f>
        <v>Firm Fixed-Price</v>
      </c>
      <c r="N14" s="1" t="str">
        <f t="shared" si="9"/>
        <v>FFP</v>
      </c>
      <c r="O14" s="23" t="str">
        <f t="shared" ref="O14:AU14" si="10">IF(O2="","",O2/VLOOKUP(O$13,deflator,2,FALSE)/$C$12)</f>
      </c>
      <c r="P14" s="23" t="str">
        <f t="shared" si="10"/>
      </c>
      <c r="Q14" s="23" t="str">
        <f t="shared" si="10"/>
      </c>
      <c r="R14" s="23" t="str">
        <f t="shared" si="10"/>
      </c>
      <c r="S14" s="23" t="str">
        <f t="shared" si="10"/>
      </c>
      <c r="T14" s="23" t="str">
        <f t="shared" si="10"/>
      </c>
      <c r="U14" s="23" t="str">
        <f t="shared" si="10"/>
      </c>
      <c r="V14" s="23" t="str">
        <f t="shared" si="10"/>
      </c>
      <c r="W14" s="23" t="str">
        <f t="shared" si="10"/>
      </c>
      <c r="X14" s="23" t="str">
        <f t="shared" si="10"/>
      </c>
      <c r="Y14" s="23" t="n">
        <f t="shared" si="10"/>
        <v>95.619870062953837</v>
      </c>
      <c r="Z14" s="23" t="n">
        <f t="shared" si="10"/>
        <v>107.31440236959325</v>
      </c>
      <c r="AA14" s="23" t="n">
        <f t="shared" si="10"/>
        <v>130.71768038930966</v>
      </c>
      <c r="AB14" s="23" t="n">
        <f t="shared" si="10"/>
        <v>166.38982351552178</v>
      </c>
      <c r="AC14" s="23" t="n">
        <f t="shared" si="10"/>
        <v>163.4990115907394</v>
      </c>
      <c r="AD14" s="23" t="n">
        <f t="shared" si="10"/>
        <v>184.86837002061856</v>
      </c>
      <c r="AE14" s="23" t="n">
        <f t="shared" si="10"/>
        <v>203.63318331431554</v>
      </c>
      <c r="AF14" s="23" t="n">
        <f t="shared" si="10"/>
        <v>227.04889919501906</v>
      </c>
      <c r="AG14" s="23" t="n">
        <f t="shared" si="10"/>
        <v>258.18409852964879</v>
      </c>
      <c r="AH14" s="23" t="n">
        <f t="shared" si="10"/>
        <v>230.8302458304195</v>
      </c>
      <c r="AI14" s="23" t="n">
        <f t="shared" si="10"/>
        <v>249.49257631408298</v>
      </c>
      <c r="AJ14" s="23" t="n">
        <f t="shared" si="10"/>
        <v>237.85513726877045</v>
      </c>
      <c r="AK14" s="23" t="n">
        <f t="shared" si="10"/>
        <v>216.99654872929852</v>
      </c>
      <c r="AL14" s="23" t="n">
        <f t="shared" si="10"/>
        <v>180.00393140831827</v>
      </c>
      <c r="AM14" s="23" t="n">
        <f t="shared" si="10"/>
        <v>176.58627455757838</v>
      </c>
      <c r="AN14" s="23" t="n">
        <f t="shared" si="10"/>
        <v>173.62422058715154</v>
      </c>
      <c r="AO14" s="23" t="n">
        <f t="shared" si="10"/>
        <v>179.81252561352915</v>
      </c>
      <c r="AP14" s="23" t="n">
        <f t="shared" si="10"/>
        <v>182.17985534135141</v>
      </c>
      <c r="AQ14" s="23" t="n">
        <f t="shared" si="10"/>
        <v>204.68595617419379</v>
      </c>
      <c r="AR14" s="23" t="n">
        <f t="shared" si="10"/>
        <v>216.49508486385292</v>
      </c>
      <c r="AS14" s="23" t="n">
        <f t="shared" si="10"/>
        <v>237.3069862430383</v>
      </c>
      <c r="AT14" s="23" t="n">
        <f t="shared" si="10"/>
        <v>226.89190983224654</v>
      </c>
      <c r="AU14" s="23" t="n">
        <f t="shared" si="10"/>
        <v>221.15037961827801</v>
      </c>
      <c r="AV14" s="23" t="n">
        <f>IF(AV2="","",AV2/VLOOKUP(AV$13,deflator,2,FALSE)/$C$12)</f>
        <v>218.56840785379941</v>
      </c>
    </row>
    <row r="15">
      <c r="A15" s="24" t="str">
        <f t="shared" si="4"/>
        <v>Less Common</v>
      </c>
      <c r="B15" s="24" t="str">
        <f t="shared" si="4"/>
        <v>Other FP</v>
      </c>
      <c r="C15" s="14" t="n">
        <f t="shared" ref="C15:C21" si="11">AN15</f>
        <v>11.415062059739173</v>
      </c>
      <c r="D15" s="14" t="n">
        <f t="shared" si="5"/>
        <v>12.089136969760277</v>
      </c>
      <c r="E15" s="14" t="n">
        <f t="shared" si="5"/>
        <v>18.524328197116699</v>
      </c>
      <c r="F15" s="14" t="n">
        <f t="shared" si="5"/>
        <v>17.176480609364692</v>
      </c>
      <c r="G15" s="25" t="n">
        <f t="shared" ref="G15:G21" si="12">(E15/D15)-1</f>
        <v>0.53231187995085061</v>
      </c>
      <c r="H15" s="25" t="n">
        <f t="shared" ref="H15:H21" si="13">(E15/C15)-1</f>
        <v>0.62279697650106058</v>
      </c>
      <c r="I15" s="25" t="n">
        <f t="shared" ref="I15:I21" si="14">F15/E15</f>
        <v>0.92723905701682618</v>
      </c>
      <c r="J15" s="4" t="n">
        <f t="shared" ref="J15:J22" si="15">AU27</f>
        <v>4.4721101278303761E-2</v>
      </c>
      <c r="K15" s="4" t="n">
        <f t="shared" si="8"/>
        <v>8.3372486397187556E-2</v>
      </c>
      <c r="L15" s="4"/>
      <c r="M15" s="1" t="str">
        <f t="shared" ref="M15:N15" si="16">M3</f>
        <v>Less Common</v>
      </c>
      <c r="N15" s="1" t="str">
        <f t="shared" si="16"/>
        <v>Other FP</v>
      </c>
      <c r="O15" s="23" t="str">
        <f t="shared" ref="O15:AU15" si="17">IF(O3="","",O3/VLOOKUP(O$13,deflator,2,FALSE)/$C$12)</f>
      </c>
      <c r="P15" s="23" t="str">
        <f t="shared" si="17"/>
      </c>
      <c r="Q15" s="23" t="str">
        <f t="shared" si="17"/>
      </c>
      <c r="R15" s="23" t="str">
        <f t="shared" si="17"/>
      </c>
      <c r="S15" s="23" t="str">
        <f t="shared" si="17"/>
      </c>
      <c r="T15" s="23" t="str">
        <f t="shared" si="17"/>
      </c>
      <c r="U15" s="23" t="str">
        <f t="shared" si="17"/>
      </c>
      <c r="V15" s="23" t="str">
        <f t="shared" si="17"/>
      </c>
      <c r="W15" s="23" t="str">
        <f t="shared" si="17"/>
      </c>
      <c r="X15" s="23" t="str">
        <f t="shared" si="17"/>
      </c>
      <c r="Y15" s="23" t="n">
        <f t="shared" si="17"/>
        <v>11.051272110316491</v>
      </c>
      <c r="Z15" s="23" t="n">
        <f t="shared" si="17"/>
        <v>15.657671133047311</v>
      </c>
      <c r="AA15" s="23" t="n">
        <f t="shared" si="17"/>
        <v>16.030153089244983</v>
      </c>
      <c r="AB15" s="23" t="n">
        <f t="shared" si="17"/>
        <v>17.63444289658981</v>
      </c>
      <c r="AC15" s="23" t="n">
        <f t="shared" si="17"/>
        <v>20.548268235264047</v>
      </c>
      <c r="AD15" s="23" t="n">
        <f t="shared" si="17"/>
        <v>35.468383505694653</v>
      </c>
      <c r="AE15" s="23" t="n">
        <f t="shared" si="17"/>
        <v>30.5580391231065</v>
      </c>
      <c r="AF15" s="23" t="n">
        <f t="shared" si="17"/>
        <v>25.883871622051856</v>
      </c>
      <c r="AG15" s="23" t="n">
        <f t="shared" si="17"/>
        <v>33.85815852722331</v>
      </c>
      <c r="AH15" s="23" t="n">
        <f t="shared" si="17"/>
        <v>34.461448471850403</v>
      </c>
      <c r="AI15" s="23" t="n">
        <f t="shared" si="17"/>
        <v>24.852198580017191</v>
      </c>
      <c r="AJ15" s="23" t="n">
        <f t="shared" si="17"/>
        <v>27.608777854279783</v>
      </c>
      <c r="AK15" s="23" t="n">
        <f t="shared" si="17"/>
        <v>35.661932270012564</v>
      </c>
      <c r="AL15" s="23" t="n">
        <f t="shared" si="17"/>
        <v>23.402020500511117</v>
      </c>
      <c r="AM15" s="23" t="n">
        <f t="shared" si="17"/>
        <v>14.957775515716046</v>
      </c>
      <c r="AN15" s="23" t="n">
        <f t="shared" si="17"/>
        <v>11.415062059739173</v>
      </c>
      <c r="AO15" s="23" t="n">
        <f t="shared" si="17"/>
        <v>9.4394368296563851</v>
      </c>
      <c r="AP15" s="23" t="n">
        <f t="shared" si="17"/>
        <v>11.214912327848344</v>
      </c>
      <c r="AQ15" s="23" t="n">
        <f t="shared" si="17"/>
        <v>12.478105277971011</v>
      </c>
      <c r="AR15" s="23" t="n">
        <f t="shared" si="17"/>
        <v>11.797802411590077</v>
      </c>
      <c r="AS15" s="23" t="n">
        <f t="shared" si="17"/>
        <v>10.95402721775667</v>
      </c>
      <c r="AT15" s="23" t="n">
        <f t="shared" si="17"/>
        <v>12.089136969760277</v>
      </c>
      <c r="AU15" s="23" t="n">
        <f t="shared" si="17"/>
        <v>18.524328197116699</v>
      </c>
      <c r="AV15" s="23" t="n">
        <f t="shared" ref="AV15" si="18">IF(AV3="","",AV3/VLOOKUP(AV$13,deflator,2,FALSE)/$C$12)</f>
        <v>17.176480609364692</v>
      </c>
    </row>
    <row r="16">
      <c r="A16" s="24" t="str">
        <f t="shared" si="4"/>
        <v>Less Common</v>
      </c>
      <c r="B16" s="24" t="str">
        <f t="shared" si="4"/>
        <v>T&amp;M/LH/FPLOE</v>
      </c>
      <c r="C16" s="14" t="n">
        <f t="shared" si="11"/>
        <v>3.1173807581007358</v>
      </c>
      <c r="D16" s="14" t="n">
        <f t="shared" si="5"/>
        <v>4.0484805531521175</v>
      </c>
      <c r="E16" s="14" t="n">
        <f t="shared" si="5"/>
        <v>3.7691824890027998</v>
      </c>
      <c r="F16" s="14" t="n">
        <f t="shared" si="5"/>
        <v>4.6809442299081434</v>
      </c>
      <c r="G16" s="25" t="n">
        <f t="shared" si="12"/>
        <v>-6.8988367483168056E-2</v>
      </c>
      <c r="H16" s="25" t="n">
        <f t="shared" si="13"/>
        <v>0.20908633929567655</v>
      </c>
      <c r="I16" s="25" t="n">
        <f t="shared" si="14"/>
        <v>1.2418990705718165</v>
      </c>
      <c r="J16" s="4" t="n">
        <f t="shared" si="15"/>
        <v>9.0994928417074718E-3</v>
      </c>
      <c r="K16" s="4" t="n">
        <f t="shared" si="8"/>
        <v>2.2720717241763586E-2</v>
      </c>
      <c r="L16" s="4"/>
      <c r="M16" s="1" t="str">
        <f t="shared" ref="M16:N16" si="19">M4</f>
        <v>Less Common</v>
      </c>
      <c r="N16" s="1" t="str">
        <f t="shared" si="19"/>
        <v>T&amp;M/LH/FPLOE</v>
      </c>
      <c r="O16" s="23" t="str">
        <f t="shared" ref="O16:AU16" si="20">IF(O4="","",O4/VLOOKUP(O$13,deflator,2,FALSE)/$C$12)</f>
      </c>
      <c r="P16" s="23" t="str">
        <f t="shared" si="20"/>
      </c>
      <c r="Q16" s="23" t="str">
        <f t="shared" si="20"/>
      </c>
      <c r="R16" s="23" t="str">
        <f t="shared" si="20"/>
      </c>
      <c r="S16" s="23" t="str">
        <f t="shared" si="20"/>
      </c>
      <c r="T16" s="23" t="str">
        <f t="shared" si="20"/>
      </c>
      <c r="U16" s="23" t="str">
        <f t="shared" si="20"/>
      </c>
      <c r="V16" s="23" t="str">
        <f t="shared" si="20"/>
      </c>
      <c r="W16" s="23" t="str">
        <f t="shared" si="20"/>
      </c>
      <c r="X16" s="23" t="str">
        <f t="shared" si="20"/>
      </c>
      <c r="Y16" s="23" t="n">
        <f t="shared" si="20"/>
        <v>8.3563520852692807</v>
      </c>
      <c r="Z16" s="23" t="n">
        <f t="shared" si="20"/>
        <v>7.6742399913590216</v>
      </c>
      <c r="AA16" s="23" t="n">
        <f t="shared" si="20"/>
        <v>9.5374239067210933</v>
      </c>
      <c r="AB16" s="23" t="n">
        <f t="shared" si="20"/>
        <v>12.447209382599192</v>
      </c>
      <c r="AC16" s="23" t="n">
        <f t="shared" si="20"/>
        <v>14.678510529646616</v>
      </c>
      <c r="AD16" s="23" t="n">
        <f t="shared" si="20"/>
        <v>16.600099383919201</v>
      </c>
      <c r="AE16" s="23" t="n">
        <f t="shared" si="20"/>
        <v>19.818919431162293</v>
      </c>
      <c r="AF16" s="23" t="n">
        <f t="shared" si="20"/>
        <v>21.103452693081227</v>
      </c>
      <c r="AG16" s="23" t="n">
        <f t="shared" si="20"/>
        <v>23.129897329982207</v>
      </c>
      <c r="AH16" s="23" t="n">
        <f t="shared" si="20"/>
        <v>21.603563010890262</v>
      </c>
      <c r="AI16" s="23" t="n">
        <f t="shared" si="20"/>
        <v>21.023776256113976</v>
      </c>
      <c r="AJ16" s="23" t="n">
        <f t="shared" si="20"/>
        <v>14.612893428712148</v>
      </c>
      <c r="AK16" s="23" t="n">
        <f t="shared" si="20"/>
        <v>10.507695026239128</v>
      </c>
      <c r="AL16" s="23" t="n">
        <f t="shared" si="20"/>
        <v>6.0270932791633909</v>
      </c>
      <c r="AM16" s="23" t="n">
        <f t="shared" si="20"/>
        <v>3.6271912469620147</v>
      </c>
      <c r="AN16" s="23" t="n">
        <f t="shared" si="20"/>
        <v>3.1173807581007358</v>
      </c>
      <c r="AO16" s="23" t="n">
        <f t="shared" si="20"/>
        <v>3.394928458594292</v>
      </c>
      <c r="AP16" s="23" t="n">
        <f t="shared" si="20"/>
        <v>3.6894862532153083</v>
      </c>
      <c r="AQ16" s="23" t="n">
        <f t="shared" si="20"/>
        <v>5.2586033577586706</v>
      </c>
      <c r="AR16" s="23" t="n">
        <f t="shared" si="20"/>
        <v>4.7864553000173329</v>
      </c>
      <c r="AS16" s="23" t="n">
        <f t="shared" si="20"/>
        <v>4.815703247533329</v>
      </c>
      <c r="AT16" s="23" t="n">
        <f t="shared" si="20"/>
        <v>4.0484805531521175</v>
      </c>
      <c r="AU16" s="23" t="n">
        <f t="shared" si="20"/>
        <v>3.7691824890027998</v>
      </c>
      <c r="AV16" s="23" t="n">
        <f t="shared" ref="AV16" si="21">IF(AV4="","",AV4/VLOOKUP(AV$13,deflator,2,FALSE)/$C$12)</f>
        <v>4.6809442299081434</v>
      </c>
    </row>
    <row r="17">
      <c r="A17" s="24" t="str">
        <f t="shared" si="4"/>
        <v>Incentive</v>
      </c>
      <c r="B17" s="24" t="str">
        <f t="shared" si="4"/>
        <v>Incentive</v>
      </c>
      <c r="C17" s="14" t="n">
        <f t="shared" si="11"/>
        <v>45.97925629074998</v>
      </c>
      <c r="D17" s="14" t="n">
        <f t="shared" si="5"/>
        <v>57.282655986261702</v>
      </c>
      <c r="E17" s="26" t="n">
        <f t="shared" si="5"/>
        <v>55.763849008724996</v>
      </c>
      <c r="F17" s="26" t="n">
        <f>AV17</f>
        <v>74.476070495918762</v>
      </c>
      <c r="G17" s="25" t="n">
        <f t="shared" si="12"/>
        <v>-2.6514255517428587E-2</v>
      </c>
      <c r="H17" s="25" t="n">
        <f t="shared" si="13"/>
        <v>0.21280450158006281</v>
      </c>
      <c r="I17" s="5" t="n">
        <f t="shared" si="14"/>
        <v>1.3355618706353285</v>
      </c>
      <c r="J17" s="4" t="n">
        <f t="shared" si="15"/>
        <v>0.13462408529208586</v>
      </c>
      <c r="K17" s="4" t="n">
        <f t="shared" si="8"/>
        <v>0.36149752184691758</v>
      </c>
      <c r="L17" s="4"/>
      <c r="M17" s="1" t="str">
        <f t="shared" ref="M17:N17" si="22">M5</f>
        <v>Incentive</v>
      </c>
      <c r="N17" s="1" t="str">
        <f t="shared" si="22"/>
        <v>Incentive</v>
      </c>
      <c r="O17" s="23" t="str">
        <f t="shared" ref="O17:AU17" si="23">IF(O5="","",O5/VLOOKUP(O$13,deflator,2,FALSE)/$C$12)</f>
      </c>
      <c r="P17" s="23" t="str">
        <f t="shared" si="23"/>
      </c>
      <c r="Q17" s="23" t="str">
        <f t="shared" si="23"/>
      </c>
      <c r="R17" s="23" t="str">
        <f t="shared" si="23"/>
      </c>
      <c r="S17" s="23" t="str">
        <f t="shared" si="23"/>
      </c>
      <c r="T17" s="23" t="str">
        <f t="shared" si="23"/>
      </c>
      <c r="U17" s="23" t="str">
        <f t="shared" si="23"/>
      </c>
      <c r="V17" s="23" t="str">
        <f t="shared" si="23"/>
      </c>
      <c r="W17" s="23" t="str">
        <f t="shared" si="23"/>
      </c>
      <c r="X17" s="23" t="str">
        <f t="shared" si="23"/>
      </c>
      <c r="Y17" s="23" t="n">
        <f t="shared" si="23"/>
        <v>9.0659490143133805</v>
      </c>
      <c r="Z17" s="23" t="n">
        <f t="shared" si="23"/>
        <v>11.052372307295423</v>
      </c>
      <c r="AA17" s="23" t="n">
        <f t="shared" si="23"/>
        <v>15.625732361025355</v>
      </c>
      <c r="AB17" s="23" t="n">
        <f t="shared" si="23"/>
        <v>17.034411193941477</v>
      </c>
      <c r="AC17" s="23" t="n">
        <f t="shared" si="23"/>
        <v>19.494135615870366</v>
      </c>
      <c r="AD17" s="23" t="n">
        <f t="shared" si="23"/>
        <v>24.652355973474393</v>
      </c>
      <c r="AE17" s="23" t="n">
        <f t="shared" si="23"/>
        <v>28.527173937367543</v>
      </c>
      <c r="AF17" s="23" t="n">
        <f t="shared" si="23"/>
        <v>25.448563828267972</v>
      </c>
      <c r="AG17" s="23" t="n">
        <f t="shared" si="23"/>
        <v>30.364241207517878</v>
      </c>
      <c r="AH17" s="23" t="n">
        <f t="shared" si="23"/>
        <v>30.836065978599294</v>
      </c>
      <c r="AI17" s="23" t="n">
        <f t="shared" si="23"/>
        <v>42.873501239502716</v>
      </c>
      <c r="AJ17" s="23" t="n">
        <f t="shared" si="23"/>
        <v>64.743166261175659</v>
      </c>
      <c r="AK17" s="23" t="n">
        <f t="shared" si="23"/>
        <v>53.167694279390105</v>
      </c>
      <c r="AL17" s="23" t="n">
        <f t="shared" si="23"/>
        <v>56.608931181733922</v>
      </c>
      <c r="AM17" s="23" t="n">
        <f t="shared" si="23"/>
        <v>46.039008007243154</v>
      </c>
      <c r="AN17" s="23" t="n">
        <f t="shared" si="23"/>
        <v>45.97925629074998</v>
      </c>
      <c r="AO17" s="23" t="n">
        <f t="shared" si="23"/>
        <v>45.350995678598089</v>
      </c>
      <c r="AP17" s="23" t="n">
        <f t="shared" si="23"/>
        <v>42.58593767332821</v>
      </c>
      <c r="AQ17" s="23" t="n">
        <f t="shared" si="23"/>
        <v>58.347987282376458</v>
      </c>
      <c r="AR17" s="23" t="n">
        <f t="shared" si="23"/>
        <v>69.826891800454561</v>
      </c>
      <c r="AS17" s="23" t="n">
        <f t="shared" si="23"/>
        <v>65.97032136687524</v>
      </c>
      <c r="AT17" s="23" t="n">
        <f t="shared" si="23"/>
        <v>57.282655986261702</v>
      </c>
      <c r="AU17" s="23" t="n">
        <f t="shared" si="23"/>
        <v>55.763849008724996</v>
      </c>
      <c r="AV17" s="23" t="n">
        <f t="shared" ref="AV17" si="24">IF(AV5="","",AV5/VLOOKUP(AV$13,deflator,2,FALSE)/$C$12)</f>
        <v>74.476070495918762</v>
      </c>
    </row>
    <row r="18">
      <c r="A18" s="24" t="str">
        <f t="shared" si="4"/>
        <v>Other Cost-Based</v>
      </c>
      <c r="B18" s="24" t="str">
        <f t="shared" si="4"/>
        <v>Other CB</v>
      </c>
      <c r="C18" s="14" t="n">
        <f t="shared" si="11"/>
        <v>88.38973433158634</v>
      </c>
      <c r="D18" s="14" t="n">
        <f t="shared" si="5"/>
        <v>88.181351436750944</v>
      </c>
      <c r="E18" s="14" t="n">
        <f t="shared" si="5"/>
        <v>87.609590087406005</v>
      </c>
      <c r="F18" s="14" t="n">
        <f t="shared" si="5"/>
        <v>88.94043996467353</v>
      </c>
      <c r="G18" s="25" t="n">
        <f t="shared" si="12"/>
        <v>-6.483925909834154E-3</v>
      </c>
      <c r="H18" s="25" t="n">
        <f t="shared" si="13"/>
        <v>-8.8261860959293337E-3</v>
      </c>
      <c r="I18" s="25" t="n">
        <f t="shared" si="14"/>
        <v>1.0151906871832155</v>
      </c>
      <c r="J18" s="4" t="n">
        <f t="shared" si="15"/>
        <v>0.21150550290182157</v>
      </c>
      <c r="K18" s="4" t="n">
        <f t="shared" si="8"/>
        <v>0.4317057603215777</v>
      </c>
      <c r="L18" s="4"/>
      <c r="M18" s="1" t="str">
        <f t="shared" ref="M18:N18" si="25">M6</f>
        <v>Other Cost-Based</v>
      </c>
      <c r="N18" s="1" t="str">
        <f t="shared" si="25"/>
        <v>Other CB</v>
      </c>
      <c r="O18" s="23" t="str">
        <f t="shared" ref="O18:AU18" si="26">IF(O6="","",O6/VLOOKUP(O$13,deflator,2,FALSE)/$C$12)</f>
      </c>
      <c r="P18" s="23" t="str">
        <f t="shared" si="26"/>
      </c>
      <c r="Q18" s="23" t="str">
        <f t="shared" si="26"/>
      </c>
      <c r="R18" s="23" t="str">
        <f t="shared" si="26"/>
      </c>
      <c r="S18" s="23" t="str">
        <f t="shared" si="26"/>
      </c>
      <c r="T18" s="23" t="str">
        <f t="shared" si="26"/>
      </c>
      <c r="U18" s="23" t="str">
        <f t="shared" si="26"/>
      </c>
      <c r="V18" s="23" t="str">
        <f t="shared" si="26"/>
      </c>
      <c r="W18" s="23" t="str">
        <f t="shared" si="26"/>
      </c>
      <c r="X18" s="23" t="str">
        <f t="shared" si="26"/>
      </c>
      <c r="Y18" s="23" t="n">
        <f t="shared" si="26"/>
        <v>54.811338155870345</v>
      </c>
      <c r="Z18" s="23" t="n">
        <f t="shared" si="26"/>
        <v>58.496980179618426</v>
      </c>
      <c r="AA18" s="23" t="n">
        <f t="shared" si="26"/>
        <v>63.818176276522507</v>
      </c>
      <c r="AB18" s="23" t="n">
        <f t="shared" si="26"/>
        <v>79.086661846991248</v>
      </c>
      <c r="AC18" s="23" t="n">
        <f t="shared" si="26"/>
        <v>91.221381054286965</v>
      </c>
      <c r="AD18" s="23" t="n">
        <f t="shared" si="26"/>
        <v>91.309361342126408</v>
      </c>
      <c r="AE18" s="23" t="n">
        <f t="shared" si="26"/>
        <v>95.656290603697471</v>
      </c>
      <c r="AF18" s="23" t="n">
        <f t="shared" si="26"/>
        <v>92.381051805969562</v>
      </c>
      <c r="AG18" s="23" t="n">
        <f t="shared" si="26"/>
        <v>90.905673362645629</v>
      </c>
      <c r="AH18" s="23" t="n">
        <f t="shared" si="26"/>
        <v>96.485079200300504</v>
      </c>
      <c r="AI18" s="23" t="n">
        <f t="shared" si="26"/>
        <v>103.00597949966823</v>
      </c>
      <c r="AJ18" s="23" t="n">
        <f t="shared" si="26"/>
        <v>106.40439312814199</v>
      </c>
      <c r="AK18" s="23" t="n">
        <f t="shared" si="26"/>
        <v>99.905213704573029</v>
      </c>
      <c r="AL18" s="23" t="n">
        <f t="shared" si="26"/>
        <v>92.048515403733347</v>
      </c>
      <c r="AM18" s="23" t="n">
        <f t="shared" si="26"/>
        <v>91.464822688210845</v>
      </c>
      <c r="AN18" s="23" t="n">
        <f t="shared" si="26"/>
        <v>88.38973433158634</v>
      </c>
      <c r="AO18" s="23" t="n">
        <f t="shared" si="26"/>
        <v>85.561656235506504</v>
      </c>
      <c r="AP18" s="23" t="n">
        <f t="shared" si="26"/>
        <v>90.005417904384259</v>
      </c>
      <c r="AQ18" s="23" t="n">
        <f t="shared" si="26"/>
        <v>85.022624697518694</v>
      </c>
      <c r="AR18" s="23" t="n">
        <f t="shared" si="26"/>
        <v>91.237716378802546</v>
      </c>
      <c r="AS18" s="23" t="n">
        <f t="shared" si="26"/>
        <v>89.735504739320177</v>
      </c>
      <c r="AT18" s="23" t="n">
        <f t="shared" si="26"/>
        <v>88.181351436750944</v>
      </c>
      <c r="AU18" s="23" t="n">
        <f t="shared" si="26"/>
        <v>87.609590087406005</v>
      </c>
      <c r="AV18" s="23" t="n">
        <f t="shared" ref="AV18" si="27">IF(AV6="","",AV6/VLOOKUP(AV$13,deflator,2,FALSE)/$C$12)</f>
        <v>88.94043996467353</v>
      </c>
    </row>
    <row r="19">
      <c r="A19" s="24" t="str">
        <f t="shared" si="4"/>
        <v>Undefinitized
Contract Award</v>
      </c>
      <c r="B19" s="24" t="str">
        <f t="shared" si="4"/>
        <v>UCA</v>
      </c>
      <c r="C19" s="14" t="n">
        <f t="shared" si="11"/>
        <v>5.2140414677133</v>
      </c>
      <c r="D19" s="14" t="n">
        <f t="shared" si="5"/>
        <v>25.163325925554066</v>
      </c>
      <c r="E19" s="14" t="n">
        <f t="shared" si="5"/>
        <v>27.4011661687708</v>
      </c>
      <c r="F19" s="14" t="n">
        <f t="shared" si="5"/>
        <v>31.325078297605785</v>
      </c>
      <c r="G19" s="25" t="n">
        <f t="shared" si="12"/>
        <v>8.8932609697041087E-2</v>
      </c>
      <c r="H19" s="25" t="n">
        <f t="shared" si="13"/>
        <v>4.2552643354384392</v>
      </c>
      <c r="I19" s="25" t="n">
        <f t="shared" si="14"/>
        <v>1.1432023770326636</v>
      </c>
      <c r="J19" s="4" t="n">
        <f t="shared" si="15"/>
        <v>6.6151404484831144E-2</v>
      </c>
      <c r="K19" s="4" t="n">
        <f t="shared" si="8"/>
        <v>0.15204800818359093</v>
      </c>
      <c r="L19" s="4"/>
      <c r="M19" s="1" t="str">
        <f t="shared" ref="M19:N21" si="28">M7</f>
        <v>Undefinitized
Contract Award</v>
      </c>
      <c r="N19" s="1" t="str">
        <f t="shared" si="28"/>
        <v>UCA</v>
      </c>
      <c r="O19" s="23" t="str">
        <f t="shared" ref="O19:AU21" si="29">IF(O7="","",O7/VLOOKUP(O$13,deflator,2,FALSE)/$C$12)</f>
      </c>
      <c r="P19" s="23" t="str">
        <f t="shared" si="29"/>
      </c>
      <c r="Q19" s="23" t="str">
        <f t="shared" si="29"/>
      </c>
      <c r="R19" s="23" t="str">
        <f t="shared" si="29"/>
      </c>
      <c r="S19" s="23" t="str">
        <f t="shared" si="29"/>
      </c>
      <c r="T19" s="23" t="str">
        <f t="shared" si="29"/>
      </c>
      <c r="U19" s="23" t="str">
        <f t="shared" si="29"/>
      </c>
      <c r="V19" s="23" t="str">
        <f t="shared" si="29"/>
      </c>
      <c r="W19" s="23" t="str">
        <f t="shared" si="29"/>
      </c>
      <c r="X19" s="23" t="str">
        <f t="shared" si="29"/>
      </c>
      <c r="Y19" s="23" t="n">
        <f t="shared" si="29"/>
        <v>14.827620165196441</v>
      </c>
      <c r="Z19" s="23" t="n">
        <f t="shared" si="29"/>
        <v>16.500720342118885</v>
      </c>
      <c r="AA19" s="23" t="n">
        <f t="shared" si="29"/>
        <v>14.662973702074904</v>
      </c>
      <c r="AB19" s="23" t="n">
        <f t="shared" si="29"/>
        <v>15.597179606745996</v>
      </c>
      <c r="AC19" s="23" t="n">
        <f t="shared" si="29"/>
        <v>17.799911529473253</v>
      </c>
      <c r="AD19" s="23" t="n">
        <f t="shared" si="29"/>
        <v>18.425537231250846</v>
      </c>
      <c r="AE19" s="23" t="n">
        <f t="shared" si="29"/>
        <v>22.566515560986378</v>
      </c>
      <c r="AF19" s="23" t="n">
        <f t="shared" si="29"/>
        <v>27.759384619620551</v>
      </c>
      <c r="AG19" s="23" t="n">
        <f t="shared" si="29"/>
        <v>23.164412934559024</v>
      </c>
      <c r="AH19" s="23" t="n">
        <f t="shared" si="29"/>
        <v>21.933666183952944</v>
      </c>
      <c r="AI19" s="23" t="n">
        <f t="shared" si="29"/>
        <v>30.602514288261382</v>
      </c>
      <c r="AJ19" s="23" t="n">
        <f t="shared" si="29"/>
        <v>19.044721286849274</v>
      </c>
      <c r="AK19" s="23" t="n">
        <f t="shared" si="29"/>
        <v>29.389307848425808</v>
      </c>
      <c r="AL19" s="23" t="n">
        <f t="shared" si="29"/>
        <v>20.230336885678064</v>
      </c>
      <c r="AM19" s="23" t="n">
        <f t="shared" si="29"/>
        <v>10.007289165963789</v>
      </c>
      <c r="AN19" s="23" t="n">
        <f t="shared" si="29"/>
        <v>5.2140414677133</v>
      </c>
      <c r="AO19" s="23" t="n">
        <f t="shared" si="29"/>
        <v>30.399065274775474</v>
      </c>
      <c r="AP19" s="23" t="n">
        <f t="shared" si="29"/>
        <v>43.934399209625219</v>
      </c>
      <c r="AQ19" s="23" t="n">
        <f t="shared" si="29"/>
        <v>44.118487556995092</v>
      </c>
      <c r="AR19" s="23" t="n">
        <f t="shared" si="29"/>
        <v>35.523689173846506</v>
      </c>
      <c r="AS19" s="23" t="n">
        <f t="shared" si="29"/>
        <v>58.1960301656081</v>
      </c>
      <c r="AT19" s="23" t="n">
        <f t="shared" si="29"/>
        <v>25.163325925554066</v>
      </c>
      <c r="AU19" s="23" t="n">
        <f t="shared" si="29"/>
        <v>27.4011661687708</v>
      </c>
      <c r="AV19" s="23" t="n">
        <f t="shared" ref="AV19:AV21" si="30">IF(AV7="","",AV7/VLOOKUP(AV$13,deflator,2,FALSE)/$C$12)</f>
        <v>31.325078297605785</v>
      </c>
    </row>
    <row r="20">
      <c r="A20" s="24" t="str">
        <f t="shared" si="4"/>
        <v>Unclear</v>
      </c>
      <c r="B20" s="24" t="str">
        <f t="shared" si="4"/>
        <v>Combination/Other</v>
      </c>
      <c r="C20" s="14" t="n">
        <f t="shared" si="11"/>
        <v>3.675490283548733E-4</v>
      </c>
      <c r="D20" s="14" t="n">
        <f t="shared" si="5"/>
        <v>0</v>
      </c>
      <c r="E20" s="14" t="n">
        <f t="shared" si="5"/>
        <v>4.6746199999999998E-4</v>
      </c>
      <c r="F20" s="14" t="str">
        <f t="shared" si="5"/>
      </c>
      <c r="G20" s="25" t="e">
        <f t="shared" si="12"/>
        <v>#DIV/0!</v>
      </c>
      <c r="H20" s="25" t="n">
        <f t="shared" si="13"/>
        <v>0.2718357659448345</v>
      </c>
      <c r="I20" s="25" t="e">
        <f t="shared" si="14"/>
        <v>#VALUE!</v>
      </c>
      <c r="J20" s="4" t="n">
        <f t="shared" si="15"/>
        <v>1.1285383860242959E-6</v>
      </c>
      <c r="K20" s="4" t="str">
        <f t="shared" si="8"/>
      </c>
      <c r="L20" s="4"/>
      <c r="M20" s="1" t="str">
        <f t="shared" si="28"/>
        <v>Unclear</v>
      </c>
      <c r="N20" s="1" t="str">
        <f t="shared" si="28"/>
        <v>Combination/Other</v>
      </c>
      <c r="O20" s="23" t="str">
        <f t="shared" si="29"/>
      </c>
      <c r="P20" s="23" t="str">
        <f t="shared" si="29"/>
      </c>
      <c r="Q20" s="23" t="str">
        <f t="shared" si="29"/>
      </c>
      <c r="R20" s="23" t="str">
        <f t="shared" si="29"/>
      </c>
      <c r="S20" s="23" t="str">
        <f t="shared" si="29"/>
      </c>
      <c r="T20" s="23" t="str">
        <f t="shared" si="29"/>
      </c>
      <c r="U20" s="23" t="str">
        <f t="shared" si="29"/>
      </c>
      <c r="V20" s="23" t="str">
        <f t="shared" si="29"/>
      </c>
      <c r="W20" s="23" t="str">
        <f t="shared" si="29"/>
      </c>
      <c r="X20" s="23" t="str">
        <f t="shared" si="29"/>
      </c>
      <c r="Y20" s="23" t="n">
        <f t="shared" si="29"/>
        <v>8.4416140088125462E-3</v>
      </c>
      <c r="Z20" s="23" t="n">
        <f t="shared" si="29"/>
        <v>0.32540051907957968</v>
      </c>
      <c r="AA20" s="23" t="n">
        <f t="shared" si="29"/>
        <v>0.10244625047478242</v>
      </c>
      <c r="AB20" s="23" t="n">
        <f t="shared" si="29"/>
        <v>0.30869081842769536</v>
      </c>
      <c r="AC20" s="23" t="n">
        <f t="shared" si="29"/>
        <v>0.73651125587909472</v>
      </c>
      <c r="AD20" s="23" t="n">
        <f t="shared" si="29"/>
        <v>1.5029210353450371</v>
      </c>
      <c r="AE20" s="23" t="n">
        <f t="shared" si="29"/>
        <v>5.3319934360650612</v>
      </c>
      <c r="AF20" s="23" t="n">
        <f t="shared" si="29"/>
        <v>25.81595203167112</v>
      </c>
      <c r="AG20" s="23" t="n">
        <f t="shared" si="29"/>
        <v>36.082386022013019</v>
      </c>
      <c r="AH20" s="23" t="n">
        <f t="shared" si="29"/>
        <v>44.636741814174634</v>
      </c>
      <c r="AI20" s="23" t="n">
        <f t="shared" si="29"/>
        <v>0.73944525646435322</v>
      </c>
      <c r="AJ20" s="23" t="n">
        <f t="shared" si="29"/>
        <v>0.3029770393323799</v>
      </c>
      <c r="AK20" s="23" t="n">
        <f t="shared" si="29"/>
        <v>-3.7212200872615312E-3</v>
      </c>
      <c r="AL20" s="23" t="n">
        <f t="shared" si="29"/>
        <v>-4.5827456465700356E-2</v>
      </c>
      <c r="AM20" s="23" t="n">
        <f t="shared" si="29"/>
        <v>-3.4371130840238809E-2</v>
      </c>
      <c r="AN20" s="23" t="n">
        <f t="shared" si="29"/>
        <v>3.675490283548733E-4</v>
      </c>
      <c r="AO20" s="23" t="n">
        <f t="shared" si="29"/>
        <v>0</v>
      </c>
      <c r="AP20" s="23" t="n">
        <f t="shared" si="29"/>
        <v>0</v>
      </c>
      <c r="AQ20" s="23" t="n">
        <f t="shared" si="29"/>
        <v>0</v>
      </c>
      <c r="AR20" s="23" t="n">
        <f t="shared" si="29"/>
        <v>0</v>
      </c>
      <c r="AS20" s="23" t="n">
        <f t="shared" si="29"/>
        <v>6.950396767587113E-5</v>
      </c>
      <c r="AT20" s="23" t="n">
        <f t="shared" si="29"/>
        <v>0</v>
      </c>
      <c r="AU20" s="23" t="n">
        <f t="shared" si="29"/>
        <v>4.6746199999999998E-4</v>
      </c>
      <c r="AV20" s="23" t="str">
        <f t="shared" si="30"/>
      </c>
    </row>
    <row r="21">
      <c r="A21" s="24" t="str">
        <f t="shared" si="4"/>
        <v>Unclear</v>
      </c>
      <c r="B21" s="24" t="n">
        <f t="shared" si="4"/>
        <v>0</v>
      </c>
      <c r="C21" s="14" t="n">
        <f t="shared" si="11"/>
        <v>1.1297985628835769</v>
      </c>
      <c r="D21" s="14" t="n">
        <f t="shared" si="5"/>
        <v>1.0692875949242953E-5</v>
      </c>
      <c r="E21" s="14" t="n">
        <f t="shared" si="5"/>
        <v>0</v>
      </c>
      <c r="F21" s="14" t="n">
        <f t="shared" si="5"/>
        <v>-2.7970089023983065E-5</v>
      </c>
      <c r="G21" s="25" t="n">
        <f t="shared" si="12"/>
        <v>-1</v>
      </c>
      <c r="H21" s="25" t="n">
        <f t="shared" si="13"/>
        <v>-1</v>
      </c>
      <c r="I21" s="25" t="e">
        <f t="shared" si="14"/>
        <v>#DIV/0!</v>
      </c>
      <c r="J21" s="4" t="n">
        <f t="shared" si="15"/>
        <v>0</v>
      </c>
      <c r="K21" s="4" t="n">
        <f t="shared" si="8"/>
        <v>-1.3576331029121131E-7</v>
      </c>
      <c r="L21" s="4"/>
      <c r="M21" s="1" t="str">
        <f t="shared" si="28"/>
        <v>Unclear</v>
      </c>
      <c r="N21" s="1" t="n">
        <f t="shared" si="28"/>
        <v>0</v>
      </c>
      <c r="O21" s="23" t="n">
        <f t="shared" si="29"/>
        <v>239.19968123054471</v>
      </c>
      <c r="P21" s="23" t="n">
        <f t="shared" si="29"/>
        <v>261.29072911994291</v>
      </c>
      <c r="Q21" s="23" t="n">
        <f t="shared" si="29"/>
        <v>231.05264270919878</v>
      </c>
      <c r="R21" s="23" t="n">
        <f t="shared" si="29"/>
        <v>222.03007008275242</v>
      </c>
      <c r="S21" s="23" t="n">
        <f t="shared" si="29"/>
        <v>209.75545071641369</v>
      </c>
      <c r="T21" s="23" t="n">
        <f t="shared" si="29"/>
        <v>204.40529624658194</v>
      </c>
      <c r="U21" s="23" t="n">
        <f t="shared" si="29"/>
        <v>203.82966328577427</v>
      </c>
      <c r="V21" s="23" t="n">
        <f t="shared" si="29"/>
        <v>196.10140143807629</v>
      </c>
      <c r="W21" s="23" t="n">
        <f t="shared" si="29"/>
        <v>195.32573317812</v>
      </c>
      <c r="X21" s="23" t="n">
        <f t="shared" si="29"/>
        <v>201.52929472562869</v>
      </c>
      <c r="Y21" s="23" t="n">
        <f t="shared" si="29"/>
        <v>19.823909373450423</v>
      </c>
      <c r="Z21" s="23" t="n">
        <f t="shared" si="29"/>
        <v>10.124886361337248</v>
      </c>
      <c r="AA21" s="23" t="n">
        <f t="shared" si="29"/>
        <v>13.215352693214779</v>
      </c>
      <c r="AB21" s="23" t="n">
        <f t="shared" si="29"/>
        <v>13.84380843628248</v>
      </c>
      <c r="AC21" s="23" t="n">
        <f t="shared" si="29"/>
        <v>13.789225128875284</v>
      </c>
      <c r="AD21" s="23" t="n">
        <f t="shared" si="29"/>
        <v>10.698362749489933</v>
      </c>
      <c r="AE21" s="23" t="n">
        <f t="shared" si="29"/>
        <v>6.5885867143822106</v>
      </c>
      <c r="AF21" s="23" t="n">
        <f t="shared" si="29"/>
        <v>1.1155758890011611</v>
      </c>
      <c r="AG21" s="23" t="n">
        <f t="shared" si="29"/>
        <v>8.1752205875356054</v>
      </c>
      <c r="AH21" s="23" t="n">
        <f t="shared" si="29"/>
        <v>4.3706991334556511</v>
      </c>
      <c r="AI21" s="23" t="n">
        <f t="shared" si="29"/>
        <v>1.51679420085796</v>
      </c>
      <c r="AJ21" s="23" t="n">
        <f t="shared" si="29"/>
        <v>2.0705587404092074</v>
      </c>
      <c r="AK21" s="23" t="n">
        <f t="shared" si="29"/>
        <v>4.7468864007980205</v>
      </c>
      <c r="AL21" s="23" t="n">
        <f t="shared" si="29"/>
        <v>0.86426919259586654</v>
      </c>
      <c r="AM21" s="23" t="n">
        <f t="shared" si="29"/>
        <v>1.032159668167292</v>
      </c>
      <c r="AN21" s="23" t="n">
        <f t="shared" si="29"/>
        <v>1.1297985628835769</v>
      </c>
      <c r="AO21" s="23" t="n">
        <f t="shared" si="29"/>
        <v>0.96959599773689531</v>
      </c>
      <c r="AP21" s="23" t="n">
        <f t="shared" si="29"/>
        <v>1.1018769079802737</v>
      </c>
      <c r="AQ21" s="23" t="n">
        <f t="shared" si="29"/>
        <v>2.3071991688199773E-5</v>
      </c>
      <c r="AR21" s="23" t="n">
        <f t="shared" si="29"/>
        <v>5.7010718032890969E-5</v>
      </c>
      <c r="AS21" s="23" t="n">
        <f t="shared" si="29"/>
        <v>1.105230823843455E-5</v>
      </c>
      <c r="AT21" s="23" t="n">
        <f t="shared" si="29"/>
        <v>1.0692875949242953E-5</v>
      </c>
      <c r="AU21" s="23" t="n">
        <f t="shared" si="29"/>
        <v>0</v>
      </c>
      <c r="AV21" s="23" t="n">
        <f t="shared" si="30"/>
        <v>-2.7970089023983065E-5</v>
      </c>
    </row>
    <row r="22">
      <c r="A22" s="24" t="str">
        <f t="shared" ref="A22" si="31">M22</f>
        <v>Grand Total</v>
      </c>
      <c r="B22" s="24" t="n">
        <f t="shared" ref="B22" si="32">N22</f>
        <v>0</v>
      </c>
      <c r="C22" s="14" t="n">
        <f t="shared" ref="C22" si="33">AN22</f>
        <v>328.86986160695301</v>
      </c>
      <c r="D22" s="14" t="n">
        <f t="shared" ref="D22" si="34">AT22</f>
        <v>413.65687139660162</v>
      </c>
      <c r="E22" s="14" t="n">
        <f t="shared" ref="E22" si="35">AU22</f>
        <v>414.21896303129932</v>
      </c>
      <c r="F22" s="14" t="n">
        <f t="shared" ref="F22" si="36">AV22</f>
        <v>206.02097108554165</v>
      </c>
      <c r="G22" s="25" t="n">
        <f t="shared" ref="G22" si="37">(E22/D22)-1</f>
        <v>1.3588354831384208E-3</v>
      </c>
      <c r="H22" s="8" t="n">
        <f t="shared" ref="H22" si="38">(E22/C22)-1</f>
        <v>0.25952241718747349</v>
      </c>
      <c r="I22" s="8" t="n">
        <f t="shared" ref="I22" si="39">F22/E22</f>
        <v>0.49737213761981786</v>
      </c>
      <c r="J22" s="4" t="b">
        <f t="shared" si="15"/>
        <v>1</v>
      </c>
      <c r="K22" s="4" t="b">
        <f t="shared" si="8"/>
        <v>0</v>
      </c>
      <c r="L22" s="4"/>
      <c r="M22" s="1" t="s">
        <v>39</v>
      </c>
      <c r="O22" s="23" t="n">
        <f t="shared" ref="O22:AV22" si="40">O10/VLOOKUP(O$13,deflator,2,FALSE)/$C$12</f>
        <v>239.19968123054471</v>
      </c>
      <c r="P22" s="23" t="n">
        <f t="shared" si="40"/>
        <v>261.29072911994291</v>
      </c>
      <c r="Q22" s="23" t="n">
        <f t="shared" si="40"/>
        <v>231.05264270919878</v>
      </c>
      <c r="R22" s="23" t="n">
        <f t="shared" si="40"/>
        <v>222.03007008275242</v>
      </c>
      <c r="S22" s="23" t="n">
        <f t="shared" si="40"/>
        <v>209.75545071641369</v>
      </c>
      <c r="T22" s="23" t="n">
        <f t="shared" si="40"/>
        <v>204.40529624658194</v>
      </c>
      <c r="U22" s="23" t="n">
        <f t="shared" si="40"/>
        <v>203.82966328577427</v>
      </c>
      <c r="V22" s="23" t="n">
        <f t="shared" si="40"/>
        <v>196.10140143807629</v>
      </c>
      <c r="W22" s="23" t="n">
        <f t="shared" si="40"/>
        <v>195.32573317812</v>
      </c>
      <c r="X22" s="23" t="n">
        <f t="shared" si="40"/>
        <v>201.52929472562869</v>
      </c>
      <c r="Y22" s="23" t="n">
        <f t="shared" si="40"/>
        <v>213.56475258137903</v>
      </c>
      <c r="Z22" s="23" t="n">
        <f t="shared" si="40"/>
        <v>227.14667320344913</v>
      </c>
      <c r="AA22" s="23" t="n">
        <f t="shared" si="40"/>
        <v>263.70993866858805</v>
      </c>
      <c r="AB22" s="23" t="n">
        <f t="shared" si="40"/>
        <v>322.34222769709976</v>
      </c>
      <c r="AC22" s="23" t="n">
        <f t="shared" si="40"/>
        <v>341.76695494003508</v>
      </c>
      <c r="AD22" s="23" t="n">
        <f t="shared" si="40"/>
        <v>383.52539124191901</v>
      </c>
      <c r="AE22" s="23" t="n">
        <f t="shared" si="40"/>
        <v>412.68070212108307</v>
      </c>
      <c r="AF22" s="23" t="n">
        <f t="shared" si="40"/>
        <v>446.55675168468258</v>
      </c>
      <c r="AG22" s="23" t="n">
        <f t="shared" si="40"/>
        <v>503.86408850112548</v>
      </c>
      <c r="AH22" s="23" t="n">
        <f t="shared" si="40"/>
        <v>485.15750962364319</v>
      </c>
      <c r="AI22" s="23" t="n">
        <f t="shared" si="40"/>
        <v>474.10678563496879</v>
      </c>
      <c r="AJ22" s="23" t="n">
        <f t="shared" si="40"/>
        <v>472.64262500767086</v>
      </c>
      <c r="AK22" s="23" t="n">
        <f t="shared" si="40"/>
        <v>450.37155703864988</v>
      </c>
      <c r="AL22" s="23" t="n">
        <f t="shared" si="40"/>
        <v>379.1392703952684</v>
      </c>
      <c r="AM22" s="23" t="n">
        <f t="shared" si="40"/>
        <v>343.68014971900129</v>
      </c>
      <c r="AN22" s="23" t="n">
        <f t="shared" si="40"/>
        <v>328.86986160695301</v>
      </c>
      <c r="AO22" s="23" t="n">
        <f t="shared" si="40"/>
        <v>354.9282040883968</v>
      </c>
      <c r="AP22" s="23" t="n">
        <f t="shared" si="40"/>
        <v>374.71188561773312</v>
      </c>
      <c r="AQ22" s="23" t="n">
        <f t="shared" si="40"/>
        <v>409.91178741880537</v>
      </c>
      <c r="AR22" s="23" t="n">
        <f t="shared" si="40"/>
        <v>429.66769693928194</v>
      </c>
      <c r="AS22" s="23" t="n">
        <f t="shared" si="40"/>
        <v>466.97865353640771</v>
      </c>
      <c r="AT22" s="23" t="n">
        <f t="shared" si="40"/>
        <v>413.65687139660162</v>
      </c>
      <c r="AU22" s="23" t="n">
        <f t="shared" si="40"/>
        <v>414.21896303129932</v>
      </c>
      <c r="AV22" s="23" t="n">
        <f t="shared" si="40"/>
        <v>206.02097108554165</v>
      </c>
    </row>
    <row r="23">
      <c r="M23" s="1" t="s">
        <v>40</v>
      </c>
      <c r="N23" s="21"/>
      <c r="O23" s="21" t="b">
        <f t="shared" ref="O23:AU23" si="41">O22=SUM(O14:O21)</f>
        <v>1</v>
      </c>
      <c r="P23" s="21" t="b">
        <f t="shared" si="41"/>
        <v>1</v>
      </c>
      <c r="Q23" s="21" t="b">
        <f t="shared" si="41"/>
        <v>1</v>
      </c>
      <c r="R23" s="21" t="b">
        <f t="shared" si="41"/>
        <v>1</v>
      </c>
      <c r="S23" s="21" t="b">
        <f t="shared" si="41"/>
        <v>1</v>
      </c>
      <c r="T23" s="21" t="b">
        <f t="shared" si="41"/>
        <v>1</v>
      </c>
      <c r="U23" s="21" t="b">
        <f t="shared" si="41"/>
        <v>1</v>
      </c>
      <c r="V23" s="21" t="b">
        <f t="shared" si="41"/>
        <v>1</v>
      </c>
      <c r="W23" s="21" t="b">
        <f t="shared" si="41"/>
        <v>1</v>
      </c>
      <c r="X23" s="21" t="b">
        <f t="shared" si="41"/>
        <v>1</v>
      </c>
      <c r="Y23" s="21" t="b">
        <f t="shared" si="41"/>
        <v>1</v>
      </c>
      <c r="Z23" s="21" t="b">
        <f t="shared" si="41"/>
        <v>1</v>
      </c>
      <c r="AA23" s="21" t="b">
        <f t="shared" si="41"/>
        <v>1</v>
      </c>
      <c r="AB23" s="21" t="b">
        <f t="shared" si="41"/>
        <v>1</v>
      </c>
      <c r="AC23" s="21" t="b">
        <f t="shared" si="41"/>
        <v>1</v>
      </c>
      <c r="AD23" s="21" t="b">
        <f t="shared" si="41"/>
        <v>1</v>
      </c>
      <c r="AE23" s="21" t="b">
        <f t="shared" si="41"/>
        <v>1</v>
      </c>
      <c r="AF23" s="21" t="b">
        <f t="shared" si="41"/>
        <v>1</v>
      </c>
      <c r="AG23" s="21" t="b">
        <f t="shared" si="41"/>
        <v>1</v>
      </c>
      <c r="AH23" s="21" t="b">
        <f t="shared" si="41"/>
        <v>1</v>
      </c>
      <c r="AI23" s="21" t="b">
        <f t="shared" si="41"/>
        <v>1</v>
      </c>
      <c r="AJ23" s="21" t="b">
        <f t="shared" si="41"/>
        <v>1</v>
      </c>
      <c r="AK23" s="21" t="b">
        <f t="shared" si="41"/>
        <v>1</v>
      </c>
      <c r="AL23" s="21" t="b">
        <f t="shared" si="41"/>
        <v>1</v>
      </c>
      <c r="AM23" s="21" t="b">
        <f t="shared" si="41"/>
        <v>1</v>
      </c>
      <c r="AN23" s="21" t="b">
        <f t="shared" si="41"/>
        <v>1</v>
      </c>
      <c r="AO23" s="21" t="b">
        <f t="shared" si="41"/>
        <v>1</v>
      </c>
      <c r="AP23" s="21" t="b">
        <f t="shared" si="41"/>
        <v>1</v>
      </c>
      <c r="AQ23" s="21" t="b">
        <f t="shared" si="41"/>
        <v>1</v>
      </c>
      <c r="AR23" s="21" t="b">
        <f t="shared" si="41"/>
        <v>1</v>
      </c>
      <c r="AS23" s="21" t="b">
        <f t="shared" si="41"/>
        <v>1</v>
      </c>
      <c r="AT23" s="21" t="b">
        <f t="shared" si="41"/>
        <v>1</v>
      </c>
      <c r="AU23" s="21" t="b">
        <f t="shared" si="41"/>
        <v>1</v>
      </c>
      <c r="AV23" s="21" t="b">
        <f>AV22=SUM(AV14:AV21)</f>
        <v>0</v>
      </c>
    </row>
    <row r="24">
      <c r="B24" s="8"/>
      <c r="C24" s="8"/>
      <c r="D24" s="24"/>
      <c r="E24" s="33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34"/>
      <c r="AO24" s="34"/>
      <c r="AP24" s="11"/>
      <c r="AQ24" s="11"/>
      <c r="AR24" s="11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8" t="str">
        <f t="shared" ref="O26:AR26" si="44">IF(O14="","",O14/O$22)</f>
      </c>
      <c r="P26" s="8" t="str">
        <f t="shared" si="44"/>
      </c>
      <c r="Q26" s="8" t="str">
        <f t="shared" si="44"/>
      </c>
      <c r="R26" s="8" t="str">
        <f t="shared" si="44"/>
      </c>
      <c r="S26" s="8" t="str">
        <f t="shared" si="44"/>
      </c>
      <c r="T26" s="8" t="str">
        <f t="shared" si="44"/>
      </c>
      <c r="U26" s="8" t="str">
        <f t="shared" si="44"/>
      </c>
      <c r="V26" s="8" t="str">
        <f t="shared" si="44"/>
      </c>
      <c r="W26" s="8" t="str">
        <f t="shared" si="44"/>
      </c>
      <c r="X26" s="8" t="str">
        <f t="shared" si="44"/>
      </c>
      <c r="Y26" s="25" t="n">
        <f t="shared" si="44"/>
        <v>0.4477324507306879</v>
      </c>
      <c r="Z26" s="25" t="n">
        <f t="shared" si="44"/>
        <v>0.47244540655664652</v>
      </c>
      <c r="AA26" s="25" t="n">
        <f t="shared" si="44"/>
        <v>0.4956873489458673</v>
      </c>
      <c r="AB26" s="25" t="n">
        <f t="shared" si="44"/>
        <v>0.51618996587650268</v>
      </c>
      <c r="AC26" s="25" t="n">
        <f t="shared" si="44"/>
        <v>0.47839327128459863</v>
      </c>
      <c r="AD26" s="25" t="n">
        <f t="shared" si="44"/>
        <v>0.48202380922416643</v>
      </c>
      <c r="AE26" s="25" t="n">
        <f t="shared" si="44"/>
        <v>0.4934400427926196</v>
      </c>
      <c r="AF26" s="25" t="n">
        <f t="shared" si="44"/>
        <v>0.50844354796664271</v>
      </c>
      <c r="AG26" s="25" t="n">
        <f t="shared" si="44"/>
        <v>0.51240821567118311</v>
      </c>
      <c r="AH26" s="25" t="n">
        <f t="shared" si="44"/>
        <v>0.47578413453701685</v>
      </c>
      <c r="AI26" s="25" t="n">
        <f t="shared" si="44"/>
        <v>0.52623709230387594</v>
      </c>
      <c r="AJ26" s="25" t="n">
        <f t="shared" si="44"/>
        <v>0.50324521040587511</v>
      </c>
      <c r="AK26" s="25" t="n">
        <f t="shared" si="44"/>
        <v>0.48181672518603647</v>
      </c>
      <c r="AL26" s="25" t="n">
        <f t="shared" si="44"/>
        <v>0.47476994725620669</v>
      </c>
      <c r="AM26" s="25" t="n">
        <f t="shared" si="44"/>
        <v>0.51380993258399799</v>
      </c>
      <c r="AN26" s="5" t="n">
        <f t="shared" si="44"/>
        <v>0.52794202466219775</v>
      </c>
      <c r="AO26" s="25" t="n">
        <f t="shared" si="44"/>
        <v>0.50661661581773265</v>
      </c>
      <c r="AP26" s="25" t="n">
        <f t="shared" si="44"/>
        <v>0.48618648709532636</v>
      </c>
      <c r="AQ26" s="25" t="n">
        <f t="shared" si="44"/>
        <v>0.49934147408419582</v>
      </c>
      <c r="AR26" s="25" t="n">
        <f t="shared" si="44"/>
        <v>0.50386632834175271</v>
      </c>
      <c r="AS26" s="5" t="n">
        <f t="shared" ref="AS26:AS33" si="45">IF(AT14="","",AT14/AT$22)</f>
        <v>0.5485026975768752</v>
      </c>
      <c r="AT26" s="5"/>
      <c r="AU26" s="5" t="n">
        <f t="shared" ref="AU26:AV33" si="46">IF(AU14="","",AU14/AU$22)</f>
        <v>0.53389728466286412</v>
      </c>
      <c r="AV26" s="5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8" t="str">
        <f t="shared" ref="O27:AR27" si="48">IF(O15="","",O15/O$22)</f>
      </c>
      <c r="P27" s="8" t="str">
        <f t="shared" si="48"/>
      </c>
      <c r="Q27" s="8" t="str">
        <f t="shared" si="48"/>
      </c>
      <c r="R27" s="8" t="str">
        <f t="shared" si="48"/>
      </c>
      <c r="S27" s="8" t="str">
        <f t="shared" si="48"/>
      </c>
      <c r="T27" s="8" t="str">
        <f t="shared" si="48"/>
      </c>
      <c r="U27" s="8" t="str">
        <f t="shared" si="48"/>
      </c>
      <c r="V27" s="8" t="str">
        <f t="shared" si="48"/>
      </c>
      <c r="W27" s="8" t="str">
        <f t="shared" si="48"/>
      </c>
      <c r="X27" s="8" t="str">
        <f t="shared" si="48"/>
      </c>
      <c r="Y27" s="25" t="n">
        <f t="shared" si="48"/>
        <v>5.1746704344881982E-2</v>
      </c>
      <c r="Z27" s="25" t="n">
        <f t="shared" si="48"/>
        <v>6.8931985277297714E-2</v>
      </c>
      <c r="AA27" s="25" t="n">
        <f t="shared" si="48"/>
        <v>6.0787064644501482E-2</v>
      </c>
      <c r="AB27" s="25" t="n">
        <f t="shared" si="48"/>
        <v>5.4707206755301808E-2</v>
      </c>
      <c r="AC27" s="25" t="n">
        <f t="shared" si="48"/>
        <v>6.0123624997242213E-2</v>
      </c>
      <c r="AD27" s="25" t="n">
        <f t="shared" si="48"/>
        <v>9.2479883511342315E-2</v>
      </c>
      <c r="AE27" s="25" t="n">
        <f t="shared" si="48"/>
        <v>7.4047657101592751E-2</v>
      </c>
      <c r="AF27" s="25" t="n">
        <f t="shared" si="48"/>
        <v>5.7963229812117302E-2</v>
      </c>
      <c r="AG27" s="25" t="n">
        <f t="shared" si="48"/>
        <v>6.7197006692703967E-2</v>
      </c>
      <c r="AH27" s="25" t="n">
        <f t="shared" si="48"/>
        <v>7.1031464603286423E-2</v>
      </c>
      <c r="AI27" s="25" t="n">
        <f t="shared" si="48"/>
        <v>5.2418989419720639E-2</v>
      </c>
      <c r="AJ27" s="25" t="n">
        <f t="shared" si="48"/>
        <v>5.8413643614626802E-2</v>
      </c>
      <c r="AK27" s="25" t="n">
        <f t="shared" si="48"/>
        <v>7.9183358079942284E-2</v>
      </c>
      <c r="AL27" s="25" t="n">
        <f t="shared" si="48"/>
        <v>6.1724074312095242E-2</v>
      </c>
      <c r="AM27" s="25" t="n">
        <f t="shared" si="48"/>
        <v>4.3522372554672638E-2</v>
      </c>
      <c r="AN27" s="5" t="n">
        <f t="shared" si="48"/>
        <v>3.4709967048856004E-2</v>
      </c>
      <c r="AO27" s="25" t="n">
        <f t="shared" si="48"/>
        <v>2.6595341595635612E-2</v>
      </c>
      <c r="AP27" s="25" t="n">
        <f t="shared" si="48"/>
        <v>2.9929427803871086E-2</v>
      </c>
      <c r="AQ27" s="25" t="n">
        <f t="shared" si="48"/>
        <v>3.044095256822214E-2</v>
      </c>
      <c r="AR27" s="25" t="n">
        <f t="shared" si="48"/>
        <v>2.7457969253055742E-2</v>
      </c>
      <c r="AS27" s="5" t="n">
        <f t="shared" si="45"/>
        <v>2.9225036027914982E-2</v>
      </c>
      <c r="AT27" s="5"/>
      <c r="AU27" s="5" t="n">
        <f t="shared" si="46"/>
        <v>4.4721101278303761E-2</v>
      </c>
      <c r="AV27" s="5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8" t="str">
        <f t="shared" ref="O28:AR28" si="50">IF(O16="","",O16/O$22)</f>
      </c>
      <c r="P28" s="8" t="str">
        <f t="shared" si="50"/>
      </c>
      <c r="Q28" s="8" t="str">
        <f t="shared" si="50"/>
      </c>
      <c r="R28" s="8" t="str">
        <f t="shared" si="50"/>
      </c>
      <c r="S28" s="8" t="str">
        <f t="shared" si="50"/>
      </c>
      <c r="T28" s="8" t="str">
        <f t="shared" si="50"/>
      </c>
      <c r="U28" s="8" t="str">
        <f t="shared" si="50"/>
      </c>
      <c r="V28" s="8" t="str">
        <f t="shared" si="50"/>
      </c>
      <c r="W28" s="8" t="str">
        <f t="shared" si="50"/>
      </c>
      <c r="X28" s="8" t="str">
        <f t="shared" si="50"/>
      </c>
      <c r="Y28" s="25" t="n">
        <f t="shared" si="50"/>
        <v>3.9127955265394677E-2</v>
      </c>
      <c r="Z28" s="25" t="n">
        <f t="shared" si="50"/>
        <v>3.3785394622466748E-2</v>
      </c>
      <c r="AA28" s="25" t="n">
        <f t="shared" si="50"/>
        <v>3.6166342288324035E-2</v>
      </c>
      <c r="AB28" s="25" t="n">
        <f t="shared" si="50"/>
        <v>3.8614889124287032E-2</v>
      </c>
      <c r="AC28" s="25" t="n">
        <f t="shared" si="50"/>
        <v>4.2948887589855031E-2</v>
      </c>
      <c r="AD28" s="25" t="n">
        <f t="shared" si="50"/>
        <v>4.3282921451863507E-2</v>
      </c>
      <c r="AE28" s="25" t="n">
        <f t="shared" si="50"/>
        <v>4.8024827255787939E-2</v>
      </c>
      <c r="AF28" s="25" t="n">
        <f t="shared" si="50"/>
        <v>4.7258165089803746E-2</v>
      </c>
      <c r="AG28" s="25" t="n">
        <f t="shared" si="50"/>
        <v>4.5905032443943547E-2</v>
      </c>
      <c r="AH28" s="25" t="n">
        <f t="shared" si="50"/>
        <v>4.4528967566943453E-2</v>
      </c>
      <c r="AI28" s="25" t="n">
        <f t="shared" si="50"/>
        <v>4.434396826435829E-2</v>
      </c>
      <c r="AJ28" s="25" t="n">
        <f t="shared" si="50"/>
        <v>3.0917426096461326E-2</v>
      </c>
      <c r="AK28" s="25" t="n">
        <f t="shared" si="50"/>
        <v>2.3331169257958671E-2</v>
      </c>
      <c r="AL28" s="25" t="n">
        <f t="shared" si="50"/>
        <v>1.5896779230702998E-2</v>
      </c>
      <c r="AM28" s="25" t="n">
        <f t="shared" si="50"/>
        <v>1.0553973658146004E-2</v>
      </c>
      <c r="AN28" s="5" t="n">
        <f t="shared" si="50"/>
        <v>9.4790709701044491E-3</v>
      </c>
      <c r="AO28" s="25" t="n">
        <f t="shared" si="50"/>
        <v>9.5651132242755409E-3</v>
      </c>
      <c r="AP28" s="25" t="n">
        <f t="shared" si="50"/>
        <v>9.8461948895295585E-3</v>
      </c>
      <c r="AQ28" s="25" t="n">
        <f t="shared" si="50"/>
        <v>1.2828621960036427E-2</v>
      </c>
      <c r="AR28" s="25" t="n">
        <f t="shared" si="50"/>
        <v>1.1139900285996427E-2</v>
      </c>
      <c r="AS28" s="5" t="n">
        <f t="shared" si="45"/>
        <v>9.7870501691015247E-3</v>
      </c>
      <c r="AT28" s="5"/>
      <c r="AU28" s="5" t="n">
        <f t="shared" si="46"/>
        <v>9.0994928417074718E-3</v>
      </c>
      <c r="AV28" s="5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8" t="str">
        <f t="shared" ref="O29:AR29" si="52">IF(O17="","",O17/O$22)</f>
      </c>
      <c r="P29" s="8" t="str">
        <f t="shared" si="52"/>
      </c>
      <c r="Q29" s="8" t="str">
        <f t="shared" si="52"/>
      </c>
      <c r="R29" s="8" t="str">
        <f t="shared" si="52"/>
      </c>
      <c r="S29" s="8" t="str">
        <f t="shared" si="52"/>
      </c>
      <c r="T29" s="8" t="str">
        <f t="shared" si="52"/>
      </c>
      <c r="U29" s="8" t="str">
        <f t="shared" si="52"/>
      </c>
      <c r="V29" s="8" t="str">
        <f t="shared" si="52"/>
      </c>
      <c r="W29" s="8" t="str">
        <f t="shared" si="52"/>
      </c>
      <c r="X29" s="8" t="str">
        <f t="shared" si="52"/>
      </c>
      <c r="Y29" s="25" t="n">
        <f t="shared" si="52"/>
        <v>4.2450586553878046E-2</v>
      </c>
      <c r="Z29" s="25" t="n">
        <f t="shared" si="52"/>
        <v>4.865742540458038E-2</v>
      </c>
      <c r="AA29" s="25" t="n">
        <f t="shared" si="52"/>
        <v>5.9253482974195623E-2</v>
      </c>
      <c r="AB29" s="25" t="n">
        <f t="shared" si="52"/>
        <v>5.2845732672507501E-2</v>
      </c>
      <c r="AC29" s="25" t="n">
        <f t="shared" si="52"/>
        <v>5.7039264136261272E-2</v>
      </c>
      <c r="AD29" s="25" t="n">
        <f t="shared" si="52"/>
        <v>6.4278289094878344E-2</v>
      </c>
      <c r="AE29" s="25" t="n">
        <f t="shared" si="52"/>
        <v>6.9126503349307311E-2</v>
      </c>
      <c r="AF29" s="25" t="n">
        <f t="shared" si="52"/>
        <v>5.6988420245042928E-2</v>
      </c>
      <c r="AG29" s="25" t="n">
        <f t="shared" si="52"/>
        <v>6.026276113037584E-2</v>
      </c>
      <c r="AH29" s="25" t="n">
        <f t="shared" si="52"/>
        <v>6.3558875966941347E-2</v>
      </c>
      <c r="AI29" s="25" t="n">
        <f t="shared" si="52"/>
        <v>9.0430051917697096E-2</v>
      </c>
      <c r="AJ29" s="25" t="n">
        <f t="shared" si="52"/>
        <v>0.13698122605874766</v>
      </c>
      <c r="AK29" s="25" t="n">
        <f t="shared" si="52"/>
        <v>0.11805295749355542</v>
      </c>
      <c r="AL29" s="25" t="n">
        <f t="shared" si="52"/>
        <v>0.14930906820260736</v>
      </c>
      <c r="AM29" s="25" t="n">
        <f t="shared" si="52"/>
        <v>0.13395888021139837</v>
      </c>
      <c r="AN29" s="41" t="n">
        <f t="shared" si="52"/>
        <v>0.13980988122803978</v>
      </c>
      <c r="AO29" s="25" t="n">
        <f t="shared" si="52"/>
        <v>0.1277751250991121</v>
      </c>
      <c r="AP29" s="25" t="n">
        <f t="shared" si="52"/>
        <v>0.11364981818797382</v>
      </c>
      <c r="AQ29" s="25" t="n">
        <f t="shared" si="52"/>
        <v>0.14234278952989105</v>
      </c>
      <c r="AR29" s="25" t="n">
        <f t="shared" si="52"/>
        <v>0.16251371070681647</v>
      </c>
      <c r="AS29" s="5" t="n">
        <f t="shared" si="45"/>
        <v>0.13847867628274169</v>
      </c>
      <c r="AT29" s="5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8" t="str">
        <f t="shared" ref="O30:AR30" si="54">IF(O18="","",O18/O$22)</f>
      </c>
      <c r="P30" s="8" t="str">
        <f t="shared" si="54"/>
      </c>
      <c r="Q30" s="8" t="str">
        <f t="shared" si="54"/>
      </c>
      <c r="R30" s="8" t="str">
        <f t="shared" si="54"/>
      </c>
      <c r="S30" s="8" t="str">
        <f t="shared" si="54"/>
      </c>
      <c r="T30" s="8" t="str">
        <f t="shared" si="54"/>
      </c>
      <c r="U30" s="8" t="str">
        <f t="shared" si="54"/>
      </c>
      <c r="V30" s="8" t="str">
        <f t="shared" si="54"/>
      </c>
      <c r="W30" s="8" t="str">
        <f t="shared" si="54"/>
      </c>
      <c r="X30" s="8" t="str">
        <f t="shared" si="54"/>
      </c>
      <c r="Y30" s="25" t="n">
        <f t="shared" si="54"/>
        <v>0.25664973968485011</v>
      </c>
      <c r="Z30" s="25" t="n">
        <f t="shared" si="54"/>
        <v>0.25752954843949777</v>
      </c>
      <c r="AA30" s="25" t="n">
        <f t="shared" si="54"/>
        <v>0.24200140729896671</v>
      </c>
      <c r="AB30" s="25" t="n">
        <f t="shared" si="54"/>
        <v>0.24534998846414816</v>
      </c>
      <c r="AC30" s="25" t="n">
        <f t="shared" si="54"/>
        <v>0.26691106245275315</v>
      </c>
      <c r="AD30" s="25" t="n">
        <f t="shared" si="54"/>
        <v>0.23807905141938976</v>
      </c>
      <c r="AE30" s="25" t="n">
        <f t="shared" si="54"/>
        <v>0.23179249747334035</v>
      </c>
      <c r="AF30" s="25" t="n">
        <f t="shared" si="54"/>
        <v>0.20687415755657546</v>
      </c>
      <c r="AG30" s="25" t="n">
        <f t="shared" si="54"/>
        <v>0.1804170518146434</v>
      </c>
      <c r="AH30" s="25" t="n">
        <f t="shared" si="54"/>
        <v>0.1988737209801163</v>
      </c>
      <c r="AI30" s="25" t="n">
        <f t="shared" si="54"/>
        <v>0.21726324663696356</v>
      </c>
      <c r="AJ30" s="25" t="n">
        <f t="shared" si="54"/>
        <v>0.22512652794786564</v>
      </c>
      <c r="AK30" s="25" t="n">
        <f t="shared" si="54"/>
        <v>0.22182842620321022</v>
      </c>
      <c r="AL30" s="25" t="n">
        <f t="shared" si="54"/>
        <v>0.24278285735943142</v>
      </c>
      <c r="AM30" s="25" t="n">
        <f t="shared" si="54"/>
        <v>0.26613356274138622</v>
      </c>
      <c r="AN30" s="5" t="n">
        <f t="shared" si="54"/>
        <v>0.26876811970451958</v>
      </c>
      <c r="AO30" s="25" t="n">
        <f t="shared" si="54"/>
        <v>0.24106750393439264</v>
      </c>
      <c r="AP30" s="25" t="n">
        <f t="shared" si="54"/>
        <v>0.24019899383763979</v>
      </c>
      <c r="AQ30" s="25" t="n">
        <f t="shared" si="54"/>
        <v>0.20741688164885921</v>
      </c>
      <c r="AR30" s="25" t="n">
        <f t="shared" si="54"/>
        <v>0.21234483538960508</v>
      </c>
      <c r="AS30" s="5" t="n">
        <f t="shared" si="45"/>
        <v>0.21317511574032419</v>
      </c>
      <c r="AT30" s="5"/>
      <c r="AU30" s="5" t="n">
        <f t="shared" si="46"/>
        <v>0.21150550290182157</v>
      </c>
      <c r="AV30" s="5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8" t="str">
        <f t="shared" ref="O31:AR31" si="56">IF(O19="","",O19/O$22)</f>
      </c>
      <c r="P31" s="8" t="str">
        <f t="shared" si="56"/>
      </c>
      <c r="Q31" s="8" t="str">
        <f t="shared" si="56"/>
      </c>
      <c r="R31" s="8" t="str">
        <f t="shared" si="56"/>
      </c>
      <c r="S31" s="8" t="str">
        <f t="shared" si="56"/>
      </c>
      <c r="T31" s="8" t="str">
        <f t="shared" si="56"/>
      </c>
      <c r="U31" s="8" t="str">
        <f t="shared" si="56"/>
      </c>
      <c r="V31" s="8" t="str">
        <f t="shared" si="56"/>
      </c>
      <c r="W31" s="8" t="str">
        <f t="shared" si="56"/>
      </c>
      <c r="X31" s="8" t="str">
        <f t="shared" si="56"/>
      </c>
      <c r="Y31" s="25" t="n">
        <f t="shared" si="56"/>
        <v>6.9429154324266898E-2</v>
      </c>
      <c r="Z31" s="25" t="n">
        <f t="shared" si="56"/>
        <v>7.2643460321955219E-2</v>
      </c>
      <c r="AA31" s="25" t="n">
        <f t="shared" si="56"/>
        <v>5.5602658648759878E-2</v>
      </c>
      <c r="AB31" s="25" t="n">
        <f t="shared" si="56"/>
        <v>4.8387019343312465E-2</v>
      </c>
      <c r="AC31" s="25" t="n">
        <f t="shared" si="56"/>
        <v>5.2082014578022459E-2</v>
      </c>
      <c r="AD31" s="25" t="n">
        <f t="shared" si="56"/>
        <v>4.8042548556135725E-2</v>
      </c>
      <c r="AE31" s="25" t="n">
        <f t="shared" si="56"/>
        <v>5.468274975059343E-2</v>
      </c>
      <c r="AF31" s="25" t="n">
        <f t="shared" si="56"/>
        <v>6.2163173023127155E-2</v>
      </c>
      <c r="AG31" s="25" t="n">
        <f t="shared" si="56"/>
        <v>4.5973534258945868E-2</v>
      </c>
      <c r="AH31" s="25" t="n">
        <f t="shared" si="56"/>
        <v>4.5209371696560564E-2</v>
      </c>
      <c r="AI31" s="25" t="n">
        <f t="shared" si="56"/>
        <v>6.4547724722555044E-2</v>
      </c>
      <c r="AJ31" s="25" t="n">
        <f t="shared" si="56"/>
        <v>4.0294125580696796E-2</v>
      </c>
      <c r="AK31" s="25" t="n">
        <f t="shared" si="56"/>
        <v>6.5255692525679823E-2</v>
      </c>
      <c r="AL31" s="25" t="n">
        <f t="shared" si="56"/>
        <v>5.3358590009911396E-2</v>
      </c>
      <c r="AM31" s="25" t="n">
        <f t="shared" si="56"/>
        <v>2.9118030744999145E-2</v>
      </c>
      <c r="AN31" s="5" t="n">
        <f t="shared" si="56"/>
        <v>1.5854421692021243E-2</v>
      </c>
      <c r="AO31" s="25" t="n">
        <f t="shared" si="56"/>
        <v>8.5648491510706831E-2</v>
      </c>
      <c r="AP31" s="25" t="n">
        <f t="shared" si="56"/>
        <v>0.11724848048840765</v>
      </c>
      <c r="AQ31" s="25" t="n">
        <f t="shared" si="56"/>
        <v>0.10762922392353502</v>
      </c>
      <c r="AR31" s="25" t="n">
        <f t="shared" si="56"/>
        <v>8.2677123337169325E-2</v>
      </c>
      <c r="AS31" s="5" t="n">
        <f t="shared" si="45"/>
        <v>6.0831398353415084E-2</v>
      </c>
      <c r="AT31" s="5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8" t="str">
        <f t="shared" ref="O32:AR33" si="58">IF(O20="","",O20/O$22)</f>
      </c>
      <c r="P32" s="8" t="str">
        <f t="shared" si="58"/>
      </c>
      <c r="Q32" s="8" t="str">
        <f t="shared" si="58"/>
      </c>
      <c r="R32" s="8" t="str">
        <f t="shared" si="58"/>
      </c>
      <c r="S32" s="8" t="str">
        <f t="shared" si="58"/>
      </c>
      <c r="T32" s="8" t="str">
        <f t="shared" si="58"/>
      </c>
      <c r="U32" s="8" t="str">
        <f t="shared" si="58"/>
      </c>
      <c r="V32" s="8" t="str">
        <f t="shared" si="58"/>
      </c>
      <c r="W32" s="8" t="str">
        <f t="shared" si="58"/>
      </c>
      <c r="X32" s="8" t="str">
        <f t="shared" si="58"/>
      </c>
      <c r="Y32" s="25" t="n">
        <f t="shared" si="58"/>
        <v>3.9527187453818543E-5</v>
      </c>
      <c r="Z32" s="25" t="n">
        <f t="shared" si="58"/>
        <v>1.4325568342712519E-3</v>
      </c>
      <c r="AA32" s="25" t="n">
        <f t="shared" si="58"/>
        <v>3.8848080960471348E-4</v>
      </c>
      <c r="AB32" s="25" t="n">
        <f t="shared" si="58"/>
        <v>9.5764933013296532E-4</v>
      </c>
      <c r="AC32" s="25" t="n">
        <f t="shared" si="58"/>
        <v>2.1550101472166019E-3</v>
      </c>
      <c r="AD32" s="25" t="n">
        <f t="shared" si="58"/>
        <v>3.9187002208076202E-3</v>
      </c>
      <c r="AE32" s="25" t="n">
        <f t="shared" si="58"/>
        <v>1.292038471549518E-2</v>
      </c>
      <c r="AF32" s="25" t="n">
        <f t="shared" si="58"/>
        <v>5.7811133600102808E-2</v>
      </c>
      <c r="AG32" s="25" t="n">
        <f t="shared" si="58"/>
        <v>7.1611346879968049E-2</v>
      </c>
      <c r="AH32" s="25" t="n">
        <f t="shared" si="58"/>
        <v>9.2004639583547224E-2</v>
      </c>
      <c r="AI32" s="25" t="n">
        <f t="shared" si="58"/>
        <v>1.5596597198540788E-3</v>
      </c>
      <c r="AJ32" s="25" t="n">
        <f t="shared" si="58"/>
        <v>6.41027751839908E-4</v>
      </c>
      <c r="AK32" s="25" t="n">
        <f t="shared" si="58"/>
        <v>-8.2625557256098761E-6</v>
      </c>
      <c r="AL32" s="25" t="n">
        <f t="shared" si="58"/>
        <v>-1.2087235494736099E-4</v>
      </c>
      <c r="AM32" s="25" t="n">
        <f t="shared" si="58"/>
        <v>-1.0000906618651449E-4</v>
      </c>
      <c r="AN32" s="5" t="n">
        <f t="shared" si="58"/>
        <v>1.1176123788264536E-6</v>
      </c>
      <c r="AO32" s="25" t="n">
        <f t="shared" si="58"/>
        <v>0</v>
      </c>
      <c r="AP32" s="25" t="n">
        <f t="shared" si="58"/>
        <v>0</v>
      </c>
      <c r="AQ32" s="25" t="n">
        <f t="shared" si="58"/>
        <v>0</v>
      </c>
      <c r="AR32" s="25" t="n">
        <f t="shared" si="58"/>
        <v>0</v>
      </c>
      <c r="AS32" s="5" t="n">
        <f t="shared" si="45"/>
        <v>0</v>
      </c>
      <c r="AT32" s="5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8" t="n">
        <f t="shared" si="58"/>
        <v>1</v>
      </c>
      <c r="P33" s="8" t="n">
        <f t="shared" si="58"/>
        <v>1</v>
      </c>
      <c r="Q33" s="8" t="n">
        <f t="shared" si="58"/>
        <v>1</v>
      </c>
      <c r="R33" s="8" t="n">
        <f t="shared" si="58"/>
        <v>1</v>
      </c>
      <c r="S33" s="8" t="n">
        <f t="shared" si="58"/>
        <v>1</v>
      </c>
      <c r="T33" s="8" t="n">
        <f t="shared" si="58"/>
        <v>1</v>
      </c>
      <c r="U33" s="8" t="n">
        <f t="shared" si="58"/>
        <v>1</v>
      </c>
      <c r="V33" s="8" t="n">
        <f t="shared" si="58"/>
        <v>1</v>
      </c>
      <c r="W33" s="8" t="n">
        <f t="shared" si="58"/>
        <v>1</v>
      </c>
      <c r="X33" s="8" t="n">
        <f t="shared" si="58"/>
        <v>1</v>
      </c>
      <c r="Y33" s="25" t="n">
        <f t="shared" si="58"/>
        <v>9.2823881908586509E-2</v>
      </c>
      <c r="Z33" s="25" t="n">
        <f t="shared" si="58"/>
        <v>4.4574222543284449E-2</v>
      </c>
      <c r="AA33" s="25" t="n">
        <f t="shared" si="58"/>
        <v>5.0113214389780343E-2</v>
      </c>
      <c r="AB33" s="25" t="n">
        <f t="shared" si="58"/>
        <v>4.2947548433807138E-2</v>
      </c>
      <c r="AC33" s="25" t="n">
        <f t="shared" si="58"/>
        <v>4.0346864814050497E-2</v>
      </c>
      <c r="AD33" s="25" t="n">
        <f t="shared" si="58"/>
        <v>2.7894796521416364E-2</v>
      </c>
      <c r="AE33" s="25" t="n">
        <f t="shared" si="58"/>
        <v>1.596533756126323E-2</v>
      </c>
      <c r="AF33" s="25" t="n">
        <f t="shared" si="58"/>
        <v>2.4981727065877587E-3</v>
      </c>
      <c r="AG33" s="25" t="n">
        <f t="shared" si="58"/>
        <v>1.6225051108236195E-2</v>
      </c>
      <c r="AH33" s="25" t="n">
        <f t="shared" si="58"/>
        <v>9.0088250655878405E-3</v>
      </c>
      <c r="AI33" s="25" t="n">
        <f t="shared" si="58"/>
        <v>3.199267014975382E-3</v>
      </c>
      <c r="AJ33" s="25" t="n">
        <f t="shared" si="58"/>
        <v>4.3808125438868379E-3</v>
      </c>
      <c r="AK33" s="25" t="n">
        <f t="shared" si="58"/>
        <v>1.053993380934279E-2</v>
      </c>
      <c r="AL33" s="25" t="n">
        <f t="shared" si="58"/>
        <v>2.2795559839919248E-3</v>
      </c>
      <c r="AM33" s="25" t="n">
        <f t="shared" si="58"/>
        <v>3.0032565715861193E-3</v>
      </c>
      <c r="AN33" s="5" t="n">
        <f t="shared" si="58"/>
        <v>3.4353970818823448E-3</v>
      </c>
      <c r="AO33" s="25" t="n">
        <f t="shared" si="58"/>
        <v>2.7318088181445626E-3</v>
      </c>
      <c r="AP33" s="25" t="n">
        <f t="shared" si="58"/>
        <v>2.9405976972515005E-3</v>
      </c>
      <c r="AQ33" s="25" t="n">
        <f t="shared" si="58"/>
        <v>5.6285260381222465E-8</v>
      </c>
      <c r="AR33" s="25" t="n">
        <f t="shared" si="58"/>
        <v>1.3268560433796675E-7</v>
      </c>
      <c r="AS33" s="5" t="n">
        <f t="shared" si="45"/>
        <v>2.5849627284423734E-8</v>
      </c>
      <c r="AT33" s="5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5" t="n">
        <f t="shared" ref="O34:Z34" si="59">IF(SUM(O26:O33)=1,1,FALSE)</f>
        <v>1</v>
      </c>
      <c r="P34" s="25" t="n">
        <f t="shared" si="59"/>
        <v>1</v>
      </c>
      <c r="Q34" s="25" t="n">
        <f t="shared" si="59"/>
        <v>1</v>
      </c>
      <c r="R34" s="25" t="n">
        <f t="shared" si="59"/>
        <v>1</v>
      </c>
      <c r="S34" s="25" t="n">
        <f t="shared" si="59"/>
        <v>1</v>
      </c>
      <c r="T34" s="25" t="n">
        <f t="shared" si="59"/>
        <v>1</v>
      </c>
      <c r="U34" s="25" t="n">
        <f t="shared" si="59"/>
        <v>1</v>
      </c>
      <c r="V34" s="25" t="n">
        <f t="shared" si="59"/>
        <v>1</v>
      </c>
      <c r="W34" s="25" t="n">
        <f t="shared" si="59"/>
        <v>1</v>
      </c>
      <c r="X34" s="25" t="n">
        <f t="shared" si="59"/>
        <v>1</v>
      </c>
      <c r="Y34" s="25" t="n">
        <f t="shared" si="59"/>
        <v>1</v>
      </c>
      <c r="Z34" s="25" t="n">
        <f t="shared" si="59"/>
        <v>1</v>
      </c>
      <c r="AA34" s="25" t="b">
        <f t="shared" ref="AA34:AS34" si="60">SUM(AA26:AA33)=1</f>
        <v>1</v>
      </c>
      <c r="AB34" s="25" t="b">
        <f t="shared" si="60"/>
        <v>1</v>
      </c>
      <c r="AC34" s="25" t="b">
        <f t="shared" si="60"/>
        <v>1</v>
      </c>
      <c r="AD34" s="25" t="b">
        <f t="shared" si="60"/>
        <v>1</v>
      </c>
      <c r="AE34" s="25" t="b">
        <f t="shared" si="60"/>
        <v>1</v>
      </c>
      <c r="AF34" s="25" t="b">
        <f t="shared" si="60"/>
        <v>1</v>
      </c>
      <c r="AG34" s="25" t="b">
        <f t="shared" si="60"/>
        <v>1</v>
      </c>
      <c r="AH34" s="25" t="b">
        <f t="shared" si="60"/>
        <v>1</v>
      </c>
      <c r="AI34" s="25" t="b">
        <f t="shared" si="60"/>
        <v>1</v>
      </c>
      <c r="AJ34" s="25" t="b">
        <f t="shared" si="60"/>
        <v>1</v>
      </c>
      <c r="AK34" s="25" t="b">
        <f t="shared" si="60"/>
        <v>1</v>
      </c>
      <c r="AL34" s="25" t="b">
        <f t="shared" si="60"/>
        <v>1</v>
      </c>
      <c r="AM34" s="25" t="b">
        <f t="shared" si="60"/>
        <v>1</v>
      </c>
      <c r="AN34" s="25" t="b">
        <f t="shared" si="60"/>
        <v>1</v>
      </c>
      <c r="AO34" s="25" t="b">
        <f t="shared" si="60"/>
        <v>1</v>
      </c>
      <c r="AP34" s="25" t="b">
        <f t="shared" si="60"/>
        <v>1</v>
      </c>
      <c r="AQ34" s="25" t="b">
        <f t="shared" si="60"/>
        <v>1</v>
      </c>
      <c r="AR34" s="25" t="b">
        <f t="shared" si="60"/>
        <v>1</v>
      </c>
      <c r="AS34" s="25" t="b">
        <f t="shared" si="60"/>
        <v>1</v>
      </c>
      <c r="AT34" s="25"/>
      <c r="AU34" s="25" t="b">
        <f>SUM(AU26:AU33)=1</f>
        <v>1</v>
      </c>
      <c r="AV34" s="25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11" t="str">
        <f t="shared" si="0"/>
        <v>Award</v>
      </c>
      <c r="B2" s="11" t="str">
        <f t="shared" si="1"/>
        <v>Definitive</v>
      </c>
      <c r="J2" t="s">
        <v>75</v>
      </c>
      <c r="K2" s="1" t="s">
        <v>76</v>
      </c>
      <c r="L2" s="1"/>
      <c r="M2" s="2"/>
      <c r="N2" s="2" t="s">
        <v>609</v>
      </c>
      <c r="O2" s="2" t="s">
        <v>610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78898892683.376205</v>
      </c>
      <c r="AA2" s="2" t="n">
        <v>83459809094.372498</v>
      </c>
      <c r="AB2" s="2" t="n">
        <v>96184102122.935196</v>
      </c>
      <c r="AC2" s="2" t="n">
        <v>111039666712.065</v>
      </c>
      <c r="AD2" s="2" t="n">
        <v>111716016669.97301</v>
      </c>
      <c r="AE2" s="2" t="n">
        <v>118072163386.541</v>
      </c>
      <c r="AF2" s="2" t="n">
        <v>134351398019.883</v>
      </c>
      <c r="AG2" s="2" t="n">
        <v>149074682525.18701</v>
      </c>
      <c r="AH2" s="2" t="n">
        <v>168038314218.517</v>
      </c>
      <c r="AI2" s="2" t="n">
        <v>156173486422.35699</v>
      </c>
      <c r="AJ2" s="2" t="n">
        <v>154817164756.10101</v>
      </c>
      <c r="AK2" s="2" t="n">
        <v>167496572597.621</v>
      </c>
      <c r="AL2" s="2" t="n">
        <v>165095049949.92999</v>
      </c>
      <c r="AM2" s="2" t="n">
        <v>153994302405.84201</v>
      </c>
      <c r="AN2" s="2" t="n">
        <v>137469421370.17401</v>
      </c>
      <c r="AO2" s="2" t="n">
        <v>135848419844.819</v>
      </c>
      <c r="AP2" s="2" t="n">
        <v>152738351681.31799</v>
      </c>
      <c r="AQ2" s="2" t="n">
        <v>162054092802.57501</v>
      </c>
      <c r="AR2" s="2" t="n">
        <v>166151240312.03</v>
      </c>
      <c r="AS2" s="2" t="n">
        <v>183560449038.53699</v>
      </c>
      <c r="AT2" s="2" t="n">
        <v>210928588944.82199</v>
      </c>
      <c r="AU2" s="2" t="n">
        <v>186739454121.353</v>
      </c>
      <c r="AV2" s="2" t="n">
        <v>195163787553.01099</v>
      </c>
      <c r="AW2" s="2" t="n">
        <v>204498846296.58801</v>
      </c>
      <c r="AX2" s="2"/>
    </row>
    <row r="3">
      <c r="A3" s="11" t="str">
        <f t="shared" si="0"/>
        <v>Award</v>
      </c>
      <c r="B3" s="11" t="str">
        <f t="shared" si="1"/>
        <v>Pur. Order</v>
      </c>
      <c r="J3" t="s">
        <v>75</v>
      </c>
      <c r="K3" s="1" t="s">
        <v>77</v>
      </c>
      <c r="L3" s="1"/>
      <c r="M3" s="2"/>
      <c r="N3" s="2" t="s">
        <v>609</v>
      </c>
      <c r="O3" s="2" t="s">
        <v>611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2505470822.0507002</v>
      </c>
      <c r="AA3" s="2" t="n">
        <v>2920163760.8081999</v>
      </c>
      <c r="AB3" s="2" t="n">
        <v>3769963481.6276999</v>
      </c>
      <c r="AC3" s="2" t="n">
        <v>5521714851.9500999</v>
      </c>
      <c r="AD3" s="2" t="n">
        <v>6287016328.5837002</v>
      </c>
      <c r="AE3" s="2" t="n">
        <v>8028852553.0771999</v>
      </c>
      <c r="AF3" s="2" t="n">
        <v>8386372549.9151001</v>
      </c>
      <c r="AG3" s="2" t="n">
        <v>9842881404.9515991</v>
      </c>
      <c r="AH3" s="2" t="n">
        <v>11212360132.379</v>
      </c>
      <c r="AI3" s="2" t="n">
        <v>10576376173.324499</v>
      </c>
      <c r="AJ3" s="2" t="n">
        <v>10722431839.021999</v>
      </c>
      <c r="AK3" s="2" t="n">
        <v>10109970118.334</v>
      </c>
      <c r="AL3" s="2" t="n">
        <v>8149957663.3642998</v>
      </c>
      <c r="AM3" s="2" t="n">
        <v>7421605968.8163004</v>
      </c>
      <c r="AN3" s="2" t="n">
        <v>7995052043.5605001</v>
      </c>
      <c r="AO3" s="2" t="n">
        <v>8075901670.6744003</v>
      </c>
      <c r="AP3" s="2" t="n">
        <v>8256820965.4991999</v>
      </c>
      <c r="AQ3" s="2" t="n">
        <v>8321400232.3957996</v>
      </c>
      <c r="AR3" s="2" t="n">
        <v>10541837518.312799</v>
      </c>
      <c r="AS3" s="2" t="n">
        <v>10799303448.196199</v>
      </c>
      <c r="AT3" s="2" t="n">
        <v>9494937456.5112</v>
      </c>
      <c r="AU3" s="2" t="n">
        <v>8632963808.1870995</v>
      </c>
      <c r="AV3" s="2" t="n">
        <v>9402679762.0326004</v>
      </c>
      <c r="AW3" s="2" t="n">
        <v>10167698049.5921</v>
      </c>
      <c r="AX3" s="2"/>
    </row>
    <row r="4">
      <c r="A4" s="11" t="str">
        <f t="shared" si="0"/>
        <v>Task Order</v>
      </c>
      <c r="B4" s="11" t="str">
        <f t="shared" si="1"/>
        <v>BOA or BPA</v>
      </c>
      <c r="J4" t="s">
        <v>78</v>
      </c>
      <c r="K4" s="1" t="s">
        <v>79</v>
      </c>
      <c r="L4" s="1"/>
      <c r="M4" s="2"/>
      <c r="N4" s="2" t="s">
        <v>612</v>
      </c>
      <c r="O4" s="2" t="s">
        <v>613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22108387</v>
      </c>
      <c r="AA4" s="2" t="n">
        <v>25514742</v>
      </c>
      <c r="AB4" s="2" t="n">
        <v>90223938</v>
      </c>
      <c r="AC4" s="2" t="n">
        <v>22233535.700300001</v>
      </c>
      <c r="AD4" s="2" t="n">
        <v>72827862.640599996</v>
      </c>
      <c r="AE4" s="2" t="n">
        <v>27530062.900400002</v>
      </c>
      <c r="AF4" s="2" t="n">
        <v>30839259.742600001</v>
      </c>
      <c r="AG4" s="2" t="n">
        <v>14644297.3806</v>
      </c>
      <c r="AH4" s="2" t="n">
        <v>17118429.366500001</v>
      </c>
      <c r="AI4" s="2" t="n">
        <v>16111405.900699999</v>
      </c>
      <c r="AJ4" s="2" t="n">
        <v>887846603.08350003</v>
      </c>
      <c r="AK4" s="2" t="n">
        <v>4473469278.3592997</v>
      </c>
      <c r="AL4" s="2" t="n">
        <v>8819552864.7159996</v>
      </c>
      <c r="AM4" s="2" t="n">
        <v>9642159167.5697002</v>
      </c>
      <c r="AN4" s="2" t="n">
        <v>10720961548.7719</v>
      </c>
      <c r="AO4" s="2" t="n">
        <v>12293168107.968</v>
      </c>
      <c r="AP4" s="2" t="n">
        <v>13537740897.187201</v>
      </c>
      <c r="AQ4" s="2" t="n">
        <v>16262245977.8934</v>
      </c>
      <c r="AR4" s="2" t="n">
        <v>19545425215.028702</v>
      </c>
      <c r="AS4" s="2" t="n">
        <v>17308490274.569901</v>
      </c>
      <c r="AT4" s="2" t="n">
        <v>16825312783.0651</v>
      </c>
      <c r="AU4" s="2" t="n">
        <v>16963920743.8053</v>
      </c>
      <c r="AV4" s="2" t="n">
        <v>17818916775.116199</v>
      </c>
      <c r="AW4" s="2" t="n">
        <v>20547226809.2327</v>
      </c>
      <c r="AX4" s="2"/>
    </row>
    <row r="5">
      <c r="A5" s="11" t="str">
        <f t="shared" si="0"/>
        <v>Task Order</v>
      </c>
      <c r="B5" s="11" t="str">
        <f t="shared" si="1"/>
        <v>FSS or GWAC</v>
      </c>
      <c r="J5" t="s">
        <v>78</v>
      </c>
      <c r="K5" s="1" t="s">
        <v>80</v>
      </c>
      <c r="L5" s="1"/>
      <c r="M5" s="2"/>
      <c r="N5" s="2" t="s">
        <v>612</v>
      </c>
      <c r="O5" s="2" t="s">
        <v>614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4978357684.3467999</v>
      </c>
      <c r="AA5" s="2" t="n">
        <v>5732884027.7602997</v>
      </c>
      <c r="AB5" s="2" t="n">
        <v>7941558781.7795</v>
      </c>
      <c r="AC5" s="2" t="n">
        <v>10080248698.686399</v>
      </c>
      <c r="AD5" s="2" t="n">
        <v>11639078406.2411</v>
      </c>
      <c r="AE5" s="2" t="n">
        <v>11884220655.950199</v>
      </c>
      <c r="AF5" s="2" t="n">
        <v>12759887497.305901</v>
      </c>
      <c r="AG5" s="2" t="n">
        <v>11980738057.1686</v>
      </c>
      <c r="AH5" s="2" t="n">
        <v>11254821834.4098</v>
      </c>
      <c r="AI5" s="2" t="n">
        <v>10624875017.4634</v>
      </c>
      <c r="AJ5" s="2" t="n">
        <v>9936647967.9883995</v>
      </c>
      <c r="AK5" s="2" t="n">
        <v>9179042757.118</v>
      </c>
      <c r="AL5" s="2" t="n">
        <v>8548564194.0438995</v>
      </c>
      <c r="AM5" s="2" t="n">
        <v>6916961127.1800003</v>
      </c>
      <c r="AN5" s="2" t="n">
        <v>7247076481.1471996</v>
      </c>
      <c r="AO5" s="2" t="n">
        <v>6765319287.3263998</v>
      </c>
      <c r="AP5" s="2" t="n">
        <v>7184241247.6908998</v>
      </c>
      <c r="AQ5" s="2" t="n">
        <v>7422911888.0516005</v>
      </c>
      <c r="AR5" s="2" t="n">
        <v>8422485192.6733999</v>
      </c>
      <c r="AS5" s="2" t="n">
        <v>9623880220.8155003</v>
      </c>
      <c r="AT5" s="2" t="n">
        <v>10849890769.132999</v>
      </c>
      <c r="AU5" s="2" t="n">
        <v>11039946962.821699</v>
      </c>
      <c r="AV5" s="2" t="n">
        <v>11329810314.240101</v>
      </c>
      <c r="AW5" s="2" t="n">
        <v>11841447719.556101</v>
      </c>
      <c r="AX5" s="2"/>
    </row>
    <row r="6" ht="30" customHeight="1">
      <c r="A6" s="11" t="str">
        <f t="shared" si="0"/>
        <v>Task Order</v>
      </c>
      <c r="B6" s="11" t="str">
        <f t="shared" si="1"/>
        <v>Multi-Awd.</v>
      </c>
      <c r="J6" t="s">
        <v>78</v>
      </c>
      <c r="K6" s="21" t="s">
        <v>81</v>
      </c>
      <c r="L6" s="1"/>
      <c r="M6" s="2"/>
      <c r="N6" s="2" t="s">
        <v>612</v>
      </c>
      <c r="O6" s="2" t="s">
        <v>615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10167188536.449301</v>
      </c>
      <c r="AA6" s="2" t="n">
        <v>11213712369.174801</v>
      </c>
      <c r="AB6" s="2" t="n">
        <v>14130853391.5154</v>
      </c>
      <c r="AC6" s="2" t="n">
        <v>18212772361.086102</v>
      </c>
      <c r="AD6" s="2" t="n">
        <v>22288234926.3657</v>
      </c>
      <c r="AE6" s="2" t="n">
        <v>27724471875.600101</v>
      </c>
      <c r="AF6" s="2" t="n">
        <v>31793199181.5056</v>
      </c>
      <c r="AG6" s="2" t="n">
        <v>35613793479.542999</v>
      </c>
      <c r="AH6" s="2" t="n">
        <v>43640854922.623001</v>
      </c>
      <c r="AI6" s="2" t="n">
        <v>50295718402.252899</v>
      </c>
      <c r="AJ6" s="2" t="n">
        <v>55842355424.089897</v>
      </c>
      <c r="AK6" s="2" t="n">
        <v>57147873850.220596</v>
      </c>
      <c r="AL6" s="2" t="n">
        <v>50532826014.860397</v>
      </c>
      <c r="AM6" s="2" t="n">
        <v>41863297643.563202</v>
      </c>
      <c r="AN6" s="2" t="n">
        <v>38078939073.782799</v>
      </c>
      <c r="AO6" s="2" t="n">
        <v>34495144738.270302</v>
      </c>
      <c r="AP6" s="2" t="n">
        <v>37772861068.950302</v>
      </c>
      <c r="AQ6" s="2" t="n">
        <v>40834431470.7798</v>
      </c>
      <c r="AR6" s="2" t="n">
        <v>47481137076.105698</v>
      </c>
      <c r="AS6" s="2" t="n">
        <v>51618834218.584801</v>
      </c>
      <c r="AT6" s="2" t="n">
        <v>56531673955.209999</v>
      </c>
      <c r="AU6" s="2" t="n">
        <v>53675827947.495201</v>
      </c>
      <c r="AV6" s="2" t="n">
        <v>60128345466.519402</v>
      </c>
      <c r="AW6" s="2" t="n">
        <v>71157952137.959702</v>
      </c>
      <c r="AX6" s="2"/>
    </row>
    <row r="7">
      <c r="A7" s="11" t="str">
        <f t="shared" si="0"/>
        <v>Task Order</v>
      </c>
      <c r="B7" s="11" t="str">
        <f t="shared" si="1"/>
        <v>Single-Awd.</v>
      </c>
      <c r="J7" t="s">
        <v>78</v>
      </c>
      <c r="K7" s="1" t="s">
        <v>82</v>
      </c>
      <c r="L7" s="1"/>
      <c r="M7" s="2"/>
      <c r="N7" s="2" t="s">
        <v>612</v>
      </c>
      <c r="O7" s="2" t="s">
        <v>616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34012455285.419201</v>
      </c>
      <c r="AA7" s="2" t="n">
        <v>39911581899.681198</v>
      </c>
      <c r="AB7" s="2" t="n">
        <v>47103156910.696404</v>
      </c>
      <c r="AC7" s="2" t="n">
        <v>66287203829.372398</v>
      </c>
      <c r="AD7" s="2" t="n">
        <v>77520445663.561295</v>
      </c>
      <c r="AE7" s="2" t="n">
        <v>99727381253.111694</v>
      </c>
      <c r="AF7" s="2" t="n">
        <v>107754375143.416</v>
      </c>
      <c r="AG7" s="2" t="n">
        <v>121562764328.507</v>
      </c>
      <c r="AH7" s="2" t="n">
        <v>143796555114.035</v>
      </c>
      <c r="AI7" s="2" t="n">
        <v>139958099058.901</v>
      </c>
      <c r="AJ7" s="2" t="n">
        <v>130454980005.576</v>
      </c>
      <c r="AK7" s="2" t="n">
        <v>120145511896.681</v>
      </c>
      <c r="AL7" s="2" t="n">
        <v>116622930758.565</v>
      </c>
      <c r="AM7" s="2" t="n">
        <v>88380219785.988495</v>
      </c>
      <c r="AN7" s="2" t="n">
        <v>81925347247.252701</v>
      </c>
      <c r="AO7" s="2" t="n">
        <v>76743875173.379395</v>
      </c>
      <c r="AP7" s="2" t="n">
        <v>79035381260.003006</v>
      </c>
      <c r="AQ7" s="2" t="n">
        <v>86958410915.110794</v>
      </c>
      <c r="AR7" s="2" t="n">
        <v>106685188325.99899</v>
      </c>
      <c r="AS7" s="2" t="n">
        <v>111063516227.11301</v>
      </c>
      <c r="AT7" s="2" t="n">
        <v>118115668839.53</v>
      </c>
      <c r="AU7" s="2" t="n">
        <v>110648196493.75301</v>
      </c>
      <c r="AV7" s="2" t="n">
        <v>120651092853.095</v>
      </c>
      <c r="AW7" s="2" t="n">
        <v>138033560858.03</v>
      </c>
      <c r="AX7" s="2"/>
    </row>
    <row r="8">
      <c r="A8" s="11" t="str">
        <f t="shared" si="0"/>
        <v>Task Order</v>
      </c>
      <c r="B8" s="11" t="str">
        <f t="shared" si="1"/>
        <v>Unlbd. IDV</v>
      </c>
      <c r="J8" t="s">
        <v>78</v>
      </c>
      <c r="K8" s="1" t="s">
        <v>83</v>
      </c>
      <c r="L8" s="1"/>
      <c r="M8" s="2"/>
      <c r="N8" s="2" t="s">
        <v>612</v>
      </c>
      <c r="O8" s="2" t="s">
        <v>617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1593664802.7451999</v>
      </c>
      <c r="AA8" s="2" t="n">
        <v>729972728.53040004</v>
      </c>
      <c r="AB8" s="2" t="n">
        <v>590546747.55079997</v>
      </c>
      <c r="AC8" s="2" t="n">
        <v>369206540</v>
      </c>
      <c r="AD8" s="2" t="n">
        <v>247197214</v>
      </c>
      <c r="AE8" s="2" t="n">
        <v>197410379.2969</v>
      </c>
      <c r="AF8" s="2" t="n">
        <v>87836372.3495</v>
      </c>
      <c r="AG8" s="2" t="n">
        <v>64251760.754600003</v>
      </c>
      <c r="AH8" s="2" t="n">
        <v>28061433.4987</v>
      </c>
      <c r="AI8" s="2" t="n">
        <v>5398998.2274000002</v>
      </c>
      <c r="AJ8" s="2" t="n">
        <v>34918640.803400002</v>
      </c>
      <c r="AK8" s="2" t="n">
        <v>11218371.157199999</v>
      </c>
      <c r="AL8" s="2" t="n">
        <v>24423603.147</v>
      </c>
      <c r="AM8" s="2" t="n">
        <v>9867163.1699999999</v>
      </c>
      <c r="AN8" s="2" t="n">
        <v>12740062.859999999</v>
      </c>
      <c r="AO8" s="2" t="n">
        <v>4411448.1095000003</v>
      </c>
      <c r="AP8" s="2" t="n">
        <v>-623516.4547</v>
      </c>
      <c r="AQ8" s="2" t="n">
        <v>1583489.2984</v>
      </c>
      <c r="AR8" s="2" t="n">
        <v>2795494.6247999999</v>
      </c>
      <c r="AS8" s="2" t="n">
        <v>1151915.5</v>
      </c>
      <c r="AT8" s="2" t="n">
        <v>1571988.665</v>
      </c>
      <c r="AU8" s="2" t="n">
        <v>2762790.4101999998</v>
      </c>
      <c r="AV8" s="2" t="n">
        <v>1307698.125</v>
      </c>
      <c r="AW8" s="2"/>
      <c r="AX8" s="2"/>
    </row>
    <row r="9">
      <c r="A9" s="54" t="n">
        <f t="shared" si="0"/>
        <v>0</v>
      </c>
      <c r="B9" s="54" t="n">
        <f t="shared" si="1"/>
        <v>0</v>
      </c>
      <c r="L9" s="2" t="n">
        <v>120350129405</v>
      </c>
      <c r="M9" s="2" t="n">
        <v>136154193844</v>
      </c>
      <c r="N9" s="2"/>
      <c r="O9" s="2"/>
      <c r="P9" s="2" t="n">
        <v>120350129405</v>
      </c>
      <c r="Q9" s="2" t="n">
        <v>136154193844</v>
      </c>
      <c r="R9" s="2" t="n">
        <v>123406660550</v>
      </c>
      <c r="S9" s="2" t="n">
        <v>121373382142</v>
      </c>
      <c r="T9" s="2" t="n">
        <v>117161902725</v>
      </c>
      <c r="U9" s="2" t="n">
        <v>116592014868</v>
      </c>
      <c r="V9" s="2" t="n">
        <v>118448779098</v>
      </c>
      <c r="W9" s="2" t="n">
        <v>115982151879</v>
      </c>
      <c r="X9" s="2" t="n">
        <v>116965882167</v>
      </c>
      <c r="Y9" s="2" t="n">
        <v>122185036488</v>
      </c>
      <c r="Z9" s="2" t="n">
        <v>348305</v>
      </c>
      <c r="AA9" s="2" t="n">
        <v>0</v>
      </c>
      <c r="AB9" s="2" t="n">
        <v>115762.38</v>
      </c>
      <c r="AC9" s="2" t="n">
        <v>40775</v>
      </c>
      <c r="AD9" s="2" t="n">
        <v>4214750.55</v>
      </c>
      <c r="AE9" s="2" t="n">
        <v>2488535.9789</v>
      </c>
      <c r="AF9" s="2" t="n">
        <v>1278319</v>
      </c>
      <c r="AG9" s="2" t="n">
        <v>667000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/>
    </row>
    <row r="10">
      <c r="A10" s="11" t="str">
        <f t="shared" si="0"/>
        <v>Grand Total</v>
      </c>
      <c r="B10" s="54" t="str">
        <f t="shared" si="1"/>
      </c>
      <c r="J10" t="s">
        <v>72</v>
      </c>
      <c r="L10" s="2" t="n">
        <f>SUBTOTAL(9,L2:L9)</f>
        <v>120350129405</v>
      </c>
      <c r="M10" s="2" t="n">
        <f t="shared" ref="M10" si="2">SUBTOTAL(9,M2:M9)</f>
        <v>136154193844</v>
      </c>
      <c r="N10" s="2" t="s">
        <v>519</v>
      </c>
      <c r="O10" s="2" t="s">
        <v>530</v>
      </c>
      <c r="P10" s="2" t="n">
        <f t="shared" ref="P10:AW10" si="3">SUM(P2:P9)</f>
        <v>120350129405</v>
      </c>
      <c r="Q10" s="2" t="n">
        <f t="shared" si="3"/>
        <v>136154193844</v>
      </c>
      <c r="R10" s="2" t="n">
        <f t="shared" si="3"/>
        <v>123406660550</v>
      </c>
      <c r="S10" s="2" t="n">
        <f t="shared" si="3"/>
        <v>121373382142</v>
      </c>
      <c r="T10" s="2" t="n">
        <f t="shared" si="3"/>
        <v>117161902725</v>
      </c>
      <c r="U10" s="2" t="n">
        <f t="shared" si="3"/>
        <v>116592014868</v>
      </c>
      <c r="V10" s="2" t="n">
        <f t="shared" si="3"/>
        <v>118448779098</v>
      </c>
      <c r="W10" s="2" t="n">
        <f t="shared" si="3"/>
        <v>115982151879</v>
      </c>
      <c r="X10" s="2" t="n">
        <f t="shared" si="3"/>
        <v>116965882167</v>
      </c>
      <c r="Y10" s="2" t="n">
        <f t="shared" si="3"/>
        <v>122185036488</v>
      </c>
      <c r="Z10" s="2" t="n">
        <f t="shared" si="3"/>
        <v>132178486506.38741</v>
      </c>
      <c r="AA10" s="2" t="n">
        <f t="shared" si="3"/>
        <v>143993638622.32739</v>
      </c>
      <c r="AB10" s="2" t="n">
        <f t="shared" si="3"/>
        <v>169810521136.48502</v>
      </c>
      <c r="AC10" s="2" t="n">
        <f t="shared" si="3"/>
        <v>211533087303.86032</v>
      </c>
      <c r="AD10" s="2" t="n">
        <f t="shared" si="3"/>
        <v>229775031821.91541</v>
      </c>
      <c r="AE10" s="2" t="n">
        <f t="shared" si="3"/>
        <v>265664518702.45642</v>
      </c>
      <c r="AF10" s="2" t="n">
        <f t="shared" si="3"/>
        <v>295165186343.11774</v>
      </c>
      <c r="AG10" s="2" t="n">
        <f t="shared" si="3"/>
        <v>328154422853.49243</v>
      </c>
      <c r="AH10" s="2" t="n">
        <f t="shared" si="3"/>
        <v>377988086084.82904</v>
      </c>
      <c r="AI10" s="2" t="n">
        <f t="shared" si="3"/>
        <v>367650065478.42688</v>
      </c>
      <c r="AJ10" s="2" t="n">
        <f t="shared" si="3"/>
        <v>362696345236.66425</v>
      </c>
      <c r="AK10" s="2" t="n">
        <f t="shared" si="3"/>
        <v>368563658869.49121</v>
      </c>
      <c r="AL10" s="2" t="n">
        <f t="shared" si="3"/>
        <v>357793305048.62659</v>
      </c>
      <c r="AM10" s="2" t="n">
        <f t="shared" si="3"/>
        <v>308228413262.1297</v>
      </c>
      <c r="AN10" s="2" t="n">
        <f t="shared" si="3"/>
        <v>283449537827.54907</v>
      </c>
      <c r="AO10" s="2" t="n">
        <f t="shared" si="3"/>
        <v>274226240270.54697</v>
      </c>
      <c r="AP10" s="2" t="n">
        <f t="shared" si="3"/>
        <v>298524773604.19385</v>
      </c>
      <c r="AQ10" s="2" t="n">
        <f t="shared" si="3"/>
        <v>321855076776.1048</v>
      </c>
      <c r="AR10" s="2" t="n">
        <f t="shared" si="3"/>
        <v>358830109134.77448</v>
      </c>
      <c r="AS10" s="2" t="n">
        <f t="shared" si="3"/>
        <v>383975625343.31641</v>
      </c>
      <c r="AT10" s="2" t="n">
        <f t="shared" si="3"/>
        <v>422747644736.93622</v>
      </c>
      <c r="AU10" s="2" t="n">
        <f t="shared" si="3"/>
        <v>387703072867.8255</v>
      </c>
      <c r="AV10" s="2" t="n">
        <f t="shared" si="3"/>
        <v>414495940422.13928</v>
      </c>
      <c r="AW10" s="2" t="n">
        <f t="shared" si="3"/>
        <v>456246731870.95862</v>
      </c>
      <c r="AX10" s="2"/>
    </row>
    <row r="12">
      <c r="C12" s="20" t="n">
        <v>1000000000</v>
      </c>
    </row>
    <row r="13">
      <c r="C13" s="31" t="n">
        <f t="shared" ref="C13:C22" si="4">AL13</f>
        <v>2012</v>
      </c>
      <c r="D13" s="31" t="n">
        <f t="shared" ref="D13:E22" si="5">AR13</f>
        <v>2018</v>
      </c>
      <c r="E13" s="31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1" t="str">
        <f>A2</f>
        <v>Award</v>
      </c>
      <c r="B14" s="11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25" t="n">
        <f t="shared" ref="F14:F22" si="8">(AS14/AR14)-1</f>
        <v>8.3556207386124015E-2</v>
      </c>
      <c r="G14" s="8" t="n">
        <f t="shared" ref="G14:G22" si="9">(AS14/AL14)-1</f>
        <v>-1.1164105858935236E-2</v>
      </c>
      <c r="H14" s="4" t="n">
        <f t="shared" ref="H14:H19" si="10">AS26</f>
        <v>0.478052347396827</v>
      </c>
      <c r="I14" s="4"/>
      <c r="J14" s="1" t="str">
        <f t="shared" ref="J14:K21" si="11">J2</f>
        <v>Award</v>
      </c>
      <c r="K14" s="1" t="str">
        <f t="shared" si="11"/>
        <v>Definitive</v>
      </c>
      <c r="L14" s="23" t="str">
        <f t="shared" ref="L14:AR21" si="12">IF(L2="","",L2/VLOOKUP(L$13,deflator,2,FALSE)/$C$12)</f>
      </c>
      <c r="M14" s="23" t="str">
        <f t="shared" si="12"/>
      </c>
      <c r="N14" s="23" t="e">
        <f t="shared" si="12"/>
        <v>#VALUE!</v>
      </c>
      <c r="O14" s="23" t="e">
        <f t="shared" si="12"/>
        <v>#VALUE!</v>
      </c>
      <c r="P14" s="23" t="str">
        <f t="shared" si="12"/>
      </c>
      <c r="Q14" s="23" t="str">
        <f t="shared" si="12"/>
      </c>
      <c r="R14" s="23" t="str">
        <f t="shared" si="12"/>
      </c>
      <c r="S14" s="23" t="str">
        <f t="shared" si="12"/>
      </c>
      <c r="T14" s="23" t="str">
        <f t="shared" si="12"/>
      </c>
      <c r="U14" s="23" t="str">
        <f t="shared" si="12"/>
      </c>
      <c r="V14" s="23" t="str">
        <f t="shared" si="12"/>
      </c>
      <c r="W14" s="23" t="str">
        <f t="shared" si="12"/>
      </c>
      <c r="X14" s="23" t="str">
        <f t="shared" si="12"/>
      </c>
      <c r="Y14" s="23" t="str">
        <f t="shared" si="12"/>
      </c>
      <c r="Z14" s="23" t="n">
        <f t="shared" si="12"/>
        <v>127.47931180204392</v>
      </c>
      <c r="AA14" s="23" t="n">
        <f t="shared" si="12"/>
        <v>131.65594093850578</v>
      </c>
      <c r="AB14" s="23" t="n">
        <f t="shared" si="12"/>
        <v>149.370624988222</v>
      </c>
      <c r="AC14" s="23" t="n">
        <f t="shared" si="12"/>
        <v>169.20650091630989</v>
      </c>
      <c r="AD14" s="23" t="n">
        <f t="shared" si="12"/>
        <v>166.17526547969237</v>
      </c>
      <c r="AE14" s="23" t="n">
        <f t="shared" si="12"/>
        <v>170.45543433597132</v>
      </c>
      <c r="AF14" s="23" t="n">
        <f t="shared" si="12"/>
        <v>187.84136276180973</v>
      </c>
      <c r="AG14" s="23" t="n">
        <f t="shared" si="12"/>
        <v>202.86335388934467</v>
      </c>
      <c r="AH14" s="23" t="n">
        <f t="shared" si="12"/>
        <v>223.99772309511181</v>
      </c>
      <c r="AI14" s="23" t="n">
        <f t="shared" si="12"/>
        <v>206.08746890146509</v>
      </c>
      <c r="AJ14" s="23" t="n">
        <f t="shared" si="12"/>
        <v>202.53610585994088</v>
      </c>
      <c r="AK14" s="23" t="n">
        <f t="shared" si="12"/>
        <v>214.79473907910065</v>
      </c>
      <c r="AL14" s="23" t="n">
        <f t="shared" si="12"/>
        <v>207.90419636227873</v>
      </c>
      <c r="AM14" s="23" t="n">
        <f t="shared" si="12"/>
        <v>190.43997341988086</v>
      </c>
      <c r="AN14" s="23" t="n">
        <f t="shared" si="12"/>
        <v>166.77769014192421</v>
      </c>
      <c r="AO14" s="23" t="n">
        <f t="shared" si="12"/>
        <v>162.94305667392993</v>
      </c>
      <c r="AP14" s="23" t="n">
        <f t="shared" si="12"/>
        <v>181.69601962763349</v>
      </c>
      <c r="AQ14" s="23" t="n">
        <f t="shared" si="12"/>
        <v>189.39649110725233</v>
      </c>
      <c r="AR14" s="23" t="n">
        <f t="shared" si="12"/>
        <v>189.73001170055048</v>
      </c>
      <c r="AS14" s="23" t="n">
        <f>IF(AS2="","",AS2/VLOOKUP(AS$13,deflator,2,FALSE)/$C$12)</f>
        <v>205.5831319055734</v>
      </c>
    </row>
    <row r="15">
      <c r="A15" s="11" t="str">
        <f t="shared" ref="A15:A22" si="13">A3</f>
        <v>Award</v>
      </c>
      <c r="B15" s="11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25" t="n">
        <f t="shared" si="8"/>
        <v>4.7438278816995805E-3</v>
      </c>
      <c r="G15" s="8" t="n">
        <f t="shared" si="9"/>
        <v>0.17847277799450434</v>
      </c>
      <c r="H15" s="4" t="n">
        <f t="shared" si="10"/>
        <v>2.8124971314365164E-2</v>
      </c>
      <c r="I15" s="4"/>
      <c r="J15" s="1" t="str">
        <f t="shared" si="11"/>
        <v>Award</v>
      </c>
      <c r="K15" s="1" t="str">
        <f t="shared" si="11"/>
        <v>Pur. Order</v>
      </c>
      <c r="L15" s="23" t="str">
        <f t="shared" si="12"/>
      </c>
      <c r="M15" s="23" t="str">
        <f t="shared" si="12"/>
      </c>
      <c r="N15" s="23" t="e">
        <f t="shared" si="12"/>
        <v>#VALUE!</v>
      </c>
      <c r="O15" s="23" t="e">
        <f t="shared" si="12"/>
        <v>#VALUE!</v>
      </c>
      <c r="P15" s="23" t="str">
        <f t="shared" si="12"/>
      </c>
      <c r="Q15" s="23" t="str">
        <f t="shared" si="12"/>
      </c>
      <c r="R15" s="23" t="str">
        <f t="shared" si="12"/>
      </c>
      <c r="S15" s="23" t="str">
        <f t="shared" si="12"/>
      </c>
      <c r="T15" s="23" t="str">
        <f t="shared" si="12"/>
      </c>
      <c r="U15" s="23" t="str">
        <f t="shared" si="12"/>
      </c>
      <c r="V15" s="23" t="str">
        <f t="shared" si="12"/>
      </c>
      <c r="W15" s="23" t="str">
        <f t="shared" si="12"/>
      </c>
      <c r="X15" s="23" t="str">
        <f t="shared" si="12"/>
      </c>
      <c r="Y15" s="23" t="str">
        <f t="shared" si="12"/>
      </c>
      <c r="Z15" s="23" t="n">
        <f t="shared" si="12"/>
        <v>4.0481644960071836</v>
      </c>
      <c r="AA15" s="23" t="n">
        <f t="shared" si="12"/>
        <v>4.6064915771494652</v>
      </c>
      <c r="AB15" s="23" t="n">
        <f t="shared" si="12"/>
        <v>5.8546245065921978</v>
      </c>
      <c r="AC15" s="23" t="n">
        <f t="shared" si="12"/>
        <v>8.414200770062104</v>
      </c>
      <c r="AD15" s="23" t="n">
        <f t="shared" si="12"/>
        <v>9.3518068278777431</v>
      </c>
      <c r="AE15" s="23" t="n">
        <f t="shared" si="12"/>
        <v>11.590890773076561</v>
      </c>
      <c r="AF15" s="23" t="n">
        <f t="shared" si="12"/>
        <v>11.725279168074989</v>
      </c>
      <c r="AG15" s="23" t="n">
        <f t="shared" si="12"/>
        <v>13.394359792825199</v>
      </c>
      <c r="AH15" s="23" t="n">
        <f t="shared" si="12"/>
        <v>14.946252893904257</v>
      </c>
      <c r="AI15" s="23" t="n">
        <f t="shared" si="12"/>
        <v>13.956649400881789</v>
      </c>
      <c r="AJ15" s="23" t="n">
        <f t="shared" si="12"/>
        <v>14.027382515662426</v>
      </c>
      <c r="AK15" s="23" t="n">
        <f t="shared" si="12"/>
        <v>12.964852713027389</v>
      </c>
      <c r="AL15" s="23" t="n">
        <f t="shared" si="12"/>
        <v>10.263241683516435</v>
      </c>
      <c r="AM15" s="23" t="n">
        <f t="shared" si="12"/>
        <v>9.1780697165623621</v>
      </c>
      <c r="AN15" s="23" t="n">
        <f t="shared" si="12"/>
        <v>9.6995848174770227</v>
      </c>
      <c r="AO15" s="23" t="n">
        <f t="shared" si="12"/>
        <v>9.6866206108320121</v>
      </c>
      <c r="AP15" s="23" t="n">
        <f t="shared" si="12"/>
        <v>9.8222318605307901</v>
      </c>
      <c r="AQ15" s="23" t="n">
        <f t="shared" si="12"/>
        <v>9.7254193205405759</v>
      </c>
      <c r="AR15" s="23" t="n">
        <f t="shared" si="12"/>
        <v>12.037845471021585</v>
      </c>
      <c r="AS15" s="23" t="n">
        <f t="shared" ref="AS15:AS21" si="14">IF(AS3="","",AS3/VLOOKUP(AS$13,deflator,2,FALSE)/$C$12)</f>
        <v>12.094950938002608</v>
      </c>
    </row>
    <row r="16">
      <c r="A16" s="11" t="str">
        <f t="shared" si="13"/>
        <v>Task Order</v>
      </c>
      <c r="B16" s="11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25" t="n">
        <f t="shared" si="8"/>
        <v>-0.13145967684326432</v>
      </c>
      <c r="G16" s="8" t="n">
        <f t="shared" si="9"/>
        <v>0.74538718859818931</v>
      </c>
      <c r="H16" s="4" t="n">
        <f t="shared" si="10"/>
        <v>4.5077054719539052E-2</v>
      </c>
      <c r="I16" s="4"/>
      <c r="J16" s="1" t="str">
        <f t="shared" si="11"/>
        <v>Task Order</v>
      </c>
      <c r="K16" s="1" t="str">
        <f t="shared" si="11"/>
        <v>BOA or BPA</v>
      </c>
      <c r="L16" s="23" t="str">
        <f t="shared" si="12"/>
      </c>
      <c r="M16" s="23" t="str">
        <f t="shared" si="12"/>
      </c>
      <c r="N16" s="23" t="e">
        <f t="shared" si="12"/>
        <v>#VALUE!</v>
      </c>
      <c r="O16" s="23" t="e">
        <f t="shared" si="12"/>
        <v>#VALUE!</v>
      </c>
      <c r="P16" s="23" t="str">
        <f t="shared" si="12"/>
      </c>
      <c r="Q16" s="23" t="str">
        <f t="shared" si="12"/>
      </c>
      <c r="R16" s="23" t="str">
        <f t="shared" si="12"/>
      </c>
      <c r="S16" s="23" t="str">
        <f t="shared" si="12"/>
      </c>
      <c r="T16" s="23" t="str">
        <f t="shared" si="12"/>
      </c>
      <c r="U16" s="23" t="str">
        <f t="shared" si="12"/>
      </c>
      <c r="V16" s="23" t="str">
        <f t="shared" si="12"/>
      </c>
      <c r="W16" s="23" t="str">
        <f t="shared" si="12"/>
      </c>
      <c r="X16" s="23" t="str">
        <f t="shared" si="12"/>
      </c>
      <c r="Y16" s="23" t="str">
        <f t="shared" si="12"/>
      </c>
      <c r="Z16" s="23" t="n">
        <f t="shared" si="12"/>
        <v>3.5721185227826094E-2</v>
      </c>
      <c r="AA16" s="23" t="n">
        <f t="shared" si="12"/>
        <v>4.0248922232913591E-2</v>
      </c>
      <c r="AB16" s="23" t="n">
        <f t="shared" si="12"/>
        <v>0.14011469370201707</v>
      </c>
      <c r="AC16" s="23" t="n">
        <f t="shared" si="12"/>
        <v>3.3880314037693836E-2</v>
      </c>
      <c r="AD16" s="23" t="n">
        <f t="shared" si="12"/>
        <v>0.10832994023025437</v>
      </c>
      <c r="AE16" s="23" t="n">
        <f t="shared" si="12"/>
        <v>3.9743904866226962E-2</v>
      </c>
      <c r="AF16" s="23" t="n">
        <f t="shared" si="12"/>
        <v>4.3117441738552642E-2</v>
      </c>
      <c r="AG16" s="23" t="n">
        <f t="shared" si="12"/>
        <v>1.9928208007282046E-2</v>
      </c>
      <c r="AH16" s="23" t="n">
        <f t="shared" si="12"/>
        <v>2.2819136331456699E-2</v>
      </c>
      <c r="AI16" s="23" t="n">
        <f t="shared" si="12"/>
        <v>2.1260707810157889E-2</v>
      </c>
      <c r="AJ16" s="23" t="n">
        <f t="shared" si="12"/>
        <v>1.1615055337875404</v>
      </c>
      <c r="AK16" s="23" t="n">
        <f t="shared" si="12"/>
        <v>5.7367004680859131</v>
      </c>
      <c r="AL16" s="23" t="n">
        <f t="shared" si="12"/>
        <v>11.106462920417744</v>
      </c>
      <c r="AM16" s="23" t="n">
        <f t="shared" si="12"/>
        <v>11.924158925977075</v>
      </c>
      <c r="AN16" s="23" t="n">
        <f t="shared" si="12"/>
        <v>13.006654028097191</v>
      </c>
      <c r="AO16" s="23" t="n">
        <f t="shared" si="12"/>
        <v>14.745010578753314</v>
      </c>
      <c r="AP16" s="23" t="n">
        <f t="shared" si="12"/>
        <v>16.104361535217507</v>
      </c>
      <c r="AQ16" s="23" t="n">
        <f t="shared" si="12"/>
        <v>19.006075517563829</v>
      </c>
      <c r="AR16" s="23" t="n">
        <f t="shared" si="12"/>
        <v>22.319145784138517</v>
      </c>
      <c r="AS16" s="23" t="n">
        <f t="shared" si="14"/>
        <v>19.385078091937963</v>
      </c>
    </row>
    <row r="17">
      <c r="A17" s="11" t="str">
        <f t="shared" si="13"/>
        <v>Task Order</v>
      </c>
      <c r="B17" s="11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8" t="n">
        <f t="shared" si="9"/>
        <v>1.235397176175379E-3</v>
      </c>
      <c r="H17" s="4" t="n">
        <f t="shared" si="10"/>
        <v>2.5063779015167157E-2</v>
      </c>
      <c r="I17" s="4"/>
      <c r="J17" s="1" t="str">
        <f t="shared" si="11"/>
        <v>Task Order</v>
      </c>
      <c r="K17" s="1" t="str">
        <f t="shared" si="11"/>
        <v>FSS or GWAC</v>
      </c>
      <c r="L17" s="23" t="str">
        <f t="shared" si="12"/>
      </c>
      <c r="M17" s="23" t="str">
        <f t="shared" si="12"/>
      </c>
      <c r="N17" s="23" t="e">
        <f t="shared" si="12"/>
        <v>#VALUE!</v>
      </c>
      <c r="O17" s="23" t="e">
        <f t="shared" si="12"/>
        <v>#VALUE!</v>
      </c>
      <c r="P17" s="23" t="str">
        <f t="shared" si="12"/>
      </c>
      <c r="Q17" s="23" t="str">
        <f t="shared" si="12"/>
      </c>
      <c r="R17" s="23" t="str">
        <f t="shared" si="12"/>
      </c>
      <c r="S17" s="23" t="str">
        <f t="shared" si="12"/>
      </c>
      <c r="T17" s="23" t="str">
        <f t="shared" si="12"/>
      </c>
      <c r="U17" s="23" t="str">
        <f t="shared" si="12"/>
      </c>
      <c r="V17" s="23" t="str">
        <f t="shared" si="12"/>
      </c>
      <c r="W17" s="23" t="str">
        <f t="shared" si="12"/>
      </c>
      <c r="X17" s="23" t="str">
        <f t="shared" si="12"/>
      </c>
      <c r="Y17" s="23" t="str">
        <f t="shared" si="12"/>
      </c>
      <c r="Z17" s="23" t="n">
        <f t="shared" si="12"/>
        <v>8.0436821090983912</v>
      </c>
      <c r="AA17" s="23" t="n">
        <f t="shared" si="12"/>
        <v>9.0434934989206148</v>
      </c>
      <c r="AB17" s="23" t="n">
        <f t="shared" si="12"/>
        <v>12.332969507777397</v>
      </c>
      <c r="AC17" s="23" t="n">
        <f t="shared" si="12"/>
        <v>15.360669400186389</v>
      </c>
      <c r="AD17" s="23" t="n">
        <f t="shared" si="12"/>
        <v>17.312888534235789</v>
      </c>
      <c r="AE17" s="23" t="n">
        <f t="shared" si="12"/>
        <v>17.156711078653998</v>
      </c>
      <c r="AF17" s="23" t="n">
        <f t="shared" si="12"/>
        <v>17.840042541474745</v>
      </c>
      <c r="AG17" s="23" t="n">
        <f t="shared" si="12"/>
        <v>16.303591348828093</v>
      </c>
      <c r="AH17" s="23" t="n">
        <f t="shared" si="12"/>
        <v>15.002855012402504</v>
      </c>
      <c r="AI17" s="23" t="n">
        <f t="shared" si="12"/>
        <v>14.020648766345156</v>
      </c>
      <c r="AJ17" s="23" t="n">
        <f t="shared" si="12"/>
        <v>12.999398276722125</v>
      </c>
      <c r="AK17" s="23" t="n">
        <f t="shared" si="12"/>
        <v>11.771047391802409</v>
      </c>
      <c r="AL17" s="23" t="n">
        <f t="shared" si="12"/>
        <v>10.76520688750548</v>
      </c>
      <c r="AM17" s="23" t="n">
        <f t="shared" si="12"/>
        <v>8.553991106339371</v>
      </c>
      <c r="AN17" s="23" t="n">
        <f t="shared" si="12"/>
        <v>8.7921420179180902</v>
      </c>
      <c r="AO17" s="23" t="n">
        <f t="shared" si="12"/>
        <v>8.1146457596731398</v>
      </c>
      <c r="AP17" s="23" t="n">
        <f t="shared" si="12"/>
        <v>8.5463017269798236</v>
      </c>
      <c r="AQ17" s="23" t="n">
        <f t="shared" si="12"/>
        <v>8.6753345199865475</v>
      </c>
      <c r="AR17" s="23" t="n">
        <f t="shared" si="12"/>
        <v>9.6177326822996694</v>
      </c>
      <c r="AS17" s="23" t="n">
        <f t="shared" si="14"/>
        <v>10.778506193695248</v>
      </c>
    </row>
    <row r="18">
      <c r="A18" s="11" t="str">
        <f t="shared" si="13"/>
        <v>Task Order</v>
      </c>
      <c r="B18" s="11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25" t="n">
        <f t="shared" si="8"/>
        <v>6.6259716476174235E-2</v>
      </c>
      <c r="G18" s="8" t="n">
        <f t="shared" si="9"/>
        <v>-9.152335143771162E-2</v>
      </c>
      <c r="H18" s="4" t="n">
        <f t="shared" si="10"/>
        <v>0.13443258064214852</v>
      </c>
      <c r="I18" s="4"/>
      <c r="J18" s="1" t="str">
        <f t="shared" si="11"/>
        <v>Task Order</v>
      </c>
      <c r="K18" s="1" t="str">
        <f t="shared" si="11"/>
        <v>Multi-Awd.</v>
      </c>
      <c r="L18" s="23" t="str">
        <f t="shared" si="12"/>
      </c>
      <c r="M18" s="23" t="str">
        <f t="shared" si="12"/>
      </c>
      <c r="N18" s="23" t="e">
        <f t="shared" si="12"/>
        <v>#VALUE!</v>
      </c>
      <c r="O18" s="23" t="e">
        <f t="shared" si="12"/>
        <v>#VALUE!</v>
      </c>
      <c r="P18" s="23" t="str">
        <f t="shared" si="12"/>
      </c>
      <c r="Q18" s="23" t="str">
        <f t="shared" si="12"/>
      </c>
      <c r="R18" s="23" t="str">
        <f t="shared" si="12"/>
      </c>
      <c r="S18" s="23" t="str">
        <f t="shared" si="12"/>
      </c>
      <c r="T18" s="23" t="str">
        <f t="shared" si="12"/>
      </c>
      <c r="U18" s="23" t="str">
        <f t="shared" si="12"/>
      </c>
      <c r="V18" s="23" t="str">
        <f t="shared" si="12"/>
      </c>
      <c r="W18" s="23" t="str">
        <f t="shared" si="12"/>
      </c>
      <c r="X18" s="23" t="str">
        <f t="shared" si="12"/>
      </c>
      <c r="Y18" s="23" t="str">
        <f t="shared" si="12"/>
      </c>
      <c r="Z18" s="23" t="n">
        <f t="shared" si="12"/>
        <v>16.427432040009776</v>
      </c>
      <c r="AA18" s="23" t="n">
        <f t="shared" si="12"/>
        <v>17.689374914673948</v>
      </c>
      <c r="AB18" s="23" t="n">
        <f t="shared" si="12"/>
        <v>21.944732612982257</v>
      </c>
      <c r="AC18" s="23" t="n">
        <f t="shared" si="12"/>
        <v>27.753320722727054</v>
      </c>
      <c r="AD18" s="23" t="n">
        <f t="shared" si="12"/>
        <v>33.153288725859717</v>
      </c>
      <c r="AE18" s="23" t="n">
        <f t="shared" si="12"/>
        <v>40.024564298188565</v>
      </c>
      <c r="AF18" s="23" t="n">
        <f t="shared" si="12"/>
        <v>44.45117764928537</v>
      </c>
      <c r="AG18" s="23" t="n">
        <f t="shared" si="12"/>
        <v>48.463853604128303</v>
      </c>
      <c r="AH18" s="23" t="n">
        <f t="shared" si="12"/>
        <v>58.173947900236954</v>
      </c>
      <c r="AI18" s="23" t="n">
        <f t="shared" si="12"/>
        <v>66.370531513070546</v>
      </c>
      <c r="AJ18" s="23" t="n">
        <f t="shared" si="12"/>
        <v>73.054517097376376</v>
      </c>
      <c r="AK18" s="23" t="n">
        <f t="shared" si="12"/>
        <v>73.285455709425293</v>
      </c>
      <c r="AL18" s="23" t="n">
        <f t="shared" si="12"/>
        <v>63.635987788371949</v>
      </c>
      <c r="AM18" s="23" t="n">
        <f t="shared" si="12"/>
        <v>51.771040655113808</v>
      </c>
      <c r="AN18" s="23" t="n">
        <f t="shared" si="12"/>
        <v>46.197310198022258</v>
      </c>
      <c r="AO18" s="23" t="n">
        <f t="shared" si="12"/>
        <v>41.37511743223827</v>
      </c>
      <c r="AP18" s="23" t="n">
        <f t="shared" si="12"/>
        <v>44.934218751395157</v>
      </c>
      <c r="AQ18" s="23" t="n">
        <f t="shared" si="12"/>
        <v>47.724175941345678</v>
      </c>
      <c r="AR18" s="23" t="n">
        <f t="shared" si="12"/>
        <v>54.219256359970231</v>
      </c>
      <c r="AS18" s="23" t="n">
        <f t="shared" si="14"/>
        <v>57.811808913930861</v>
      </c>
    </row>
    <row r="19">
      <c r="A19" s="11" t="str">
        <f t="shared" si="13"/>
        <v>Task Order</v>
      </c>
      <c r="B19" s="11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8" t="n">
        <f t="shared" si="9"/>
        <v>-0.15303272385037536</v>
      </c>
      <c r="H19" s="4" t="n">
        <f t="shared" si="10"/>
        <v>0.28924626694157995</v>
      </c>
      <c r="I19" s="4"/>
      <c r="J19" s="1" t="str">
        <f t="shared" si="11"/>
        <v>Task Order</v>
      </c>
      <c r="K19" s="1" t="str">
        <f t="shared" si="11"/>
        <v>Single-Awd.</v>
      </c>
      <c r="L19" s="23" t="str">
        <f t="shared" si="12"/>
      </c>
      <c r="M19" s="23" t="str">
        <f t="shared" si="12"/>
      </c>
      <c r="N19" s="23" t="e">
        <f t="shared" si="12"/>
        <v>#VALUE!</v>
      </c>
      <c r="O19" s="23" t="e">
        <f t="shared" si="12"/>
        <v>#VALUE!</v>
      </c>
      <c r="P19" s="23" t="str">
        <f t="shared" si="12"/>
      </c>
      <c r="Q19" s="23" t="str">
        <f t="shared" si="12"/>
      </c>
      <c r="R19" s="23" t="str">
        <f t="shared" si="12"/>
      </c>
      <c r="S19" s="23" t="str">
        <f t="shared" si="12"/>
      </c>
      <c r="T19" s="23" t="str">
        <f t="shared" si="12"/>
      </c>
      <c r="U19" s="23" t="str">
        <f t="shared" si="12"/>
      </c>
      <c r="V19" s="23" t="str">
        <f t="shared" si="12"/>
      </c>
      <c r="W19" s="23" t="str">
        <f t="shared" si="12"/>
      </c>
      <c r="X19" s="23" t="str">
        <f t="shared" si="12"/>
      </c>
      <c r="Y19" s="23" t="str">
        <f t="shared" si="12"/>
      </c>
      <c r="Z19" s="23" t="n">
        <f t="shared" si="12"/>
        <v>54.95494607108207</v>
      </c>
      <c r="AA19" s="23" t="n">
        <f t="shared" si="12"/>
        <v>62.959608060031734</v>
      </c>
      <c r="AB19" s="23" t="n">
        <f t="shared" si="12"/>
        <v>73.149593658173899</v>
      </c>
      <c r="AC19" s="23" t="n">
        <f t="shared" si="12"/>
        <v>101.0109823598347</v>
      </c>
      <c r="AD19" s="23" t="n">
        <f t="shared" si="12"/>
        <v>115.31006047505076</v>
      </c>
      <c r="AE19" s="23" t="n">
        <f t="shared" si="12"/>
        <v>143.97190327611017</v>
      </c>
      <c r="AF19" s="23" t="n">
        <f t="shared" si="12"/>
        <v>150.65513994496033</v>
      </c>
      <c r="AG19" s="23" t="n">
        <f t="shared" si="12"/>
        <v>165.4246694476399</v>
      </c>
      <c r="AH19" s="23" t="n">
        <f t="shared" si="12"/>
        <v>191.68307587624682</v>
      </c>
      <c r="AI19" s="23" t="n">
        <f t="shared" si="12"/>
        <v>184.68954652971317</v>
      </c>
      <c r="AJ19" s="23" t="n">
        <f t="shared" si="12"/>
        <v>170.6648205448717</v>
      </c>
      <c r="AK19" s="23" t="n">
        <f t="shared" si="12"/>
        <v>154.07254894324399</v>
      </c>
      <c r="AL19" s="23" t="n">
        <f t="shared" si="12"/>
        <v>146.86325667623939</v>
      </c>
      <c r="AM19" s="23" t="n">
        <f t="shared" si="12"/>
        <v>109.2970742679137</v>
      </c>
      <c r="AN19" s="23" t="n">
        <f t="shared" si="12"/>
        <v>99.391705019108414</v>
      </c>
      <c r="AO19" s="23" t="n">
        <f t="shared" si="12"/>
        <v>92.050254364661839</v>
      </c>
      <c r="AP19" s="23" t="n">
        <f t="shared" si="12"/>
        <v>94.019701185838301</v>
      </c>
      <c r="AQ19" s="23" t="n">
        <f t="shared" si="12"/>
        <v>101.63037301161502</v>
      </c>
      <c r="AR19" s="23" t="n">
        <f t="shared" si="12"/>
        <v>121.82504320373506</v>
      </c>
      <c r="AS19" s="23" t="n">
        <f t="shared" si="14"/>
        <v>124.38837247353764</v>
      </c>
    </row>
    <row r="20">
      <c r="A20" s="11" t="str">
        <f t="shared" si="13"/>
        <v>Task Order</v>
      </c>
      <c r="B20" s="11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8" t="n">
        <f t="shared" si="9"/>
        <v>-0.95805404846383324</v>
      </c>
      <c r="H20" s="4" t="n">
        <f>AS33</f>
        <v>0</v>
      </c>
      <c r="I20" s="4"/>
      <c r="J20" s="1" t="str">
        <f t="shared" si="11"/>
        <v>Task Order</v>
      </c>
      <c r="K20" s="1" t="str">
        <f t="shared" si="11"/>
        <v>Unlbd. IDV</v>
      </c>
      <c r="L20" s="23" t="str">
        <f t="shared" si="12"/>
      </c>
      <c r="M20" s="23" t="str">
        <f t="shared" si="12"/>
      </c>
      <c r="N20" s="23" t="e">
        <f t="shared" si="12"/>
        <v>#VALUE!</v>
      </c>
      <c r="O20" s="23" t="e">
        <f t="shared" si="12"/>
        <v>#VALUE!</v>
      </c>
      <c r="P20" s="23" t="str">
        <f t="shared" si="12"/>
      </c>
      <c r="Q20" s="23" t="str">
        <f t="shared" si="12"/>
      </c>
      <c r="R20" s="23" t="str">
        <f t="shared" si="12"/>
      </c>
      <c r="S20" s="23" t="str">
        <f t="shared" si="12"/>
      </c>
      <c r="T20" s="23" t="str">
        <f t="shared" si="12"/>
      </c>
      <c r="U20" s="23" t="str">
        <f t="shared" si="12"/>
      </c>
      <c r="V20" s="23" t="str">
        <f t="shared" si="12"/>
      </c>
      <c r="W20" s="23" t="str">
        <f t="shared" si="12"/>
      </c>
      <c r="X20" s="23" t="str">
        <f t="shared" si="12"/>
      </c>
      <c r="Y20" s="23" t="str">
        <f t="shared" si="12"/>
      </c>
      <c r="Z20" s="23" t="n">
        <f t="shared" si="12"/>
        <v>2.5749321110548782</v>
      </c>
      <c r="AA20" s="23" t="n">
        <f t="shared" si="12"/>
        <v>1.1515152919346712</v>
      </c>
      <c r="AB20" s="23" t="n">
        <f t="shared" si="12"/>
        <v>0.91709892611651167</v>
      </c>
      <c r="AC20" s="23" t="n">
        <f t="shared" si="12"/>
        <v>0.56261107943355981</v>
      </c>
      <c r="AD20" s="23" t="n">
        <f t="shared" si="12"/>
        <v>0.36770074593369639</v>
      </c>
      <c r="AE20" s="23" t="n">
        <f t="shared" si="12"/>
        <v>0.2849924231109468</v>
      </c>
      <c r="AF20" s="23" t="n">
        <f t="shared" si="12"/>
        <v>0.12280708742414463</v>
      </c>
      <c r="AG20" s="23" t="n">
        <f t="shared" si="12"/>
        <v>8.7434884711370786E-2</v>
      </c>
      <c r="AH20" s="23" t="n">
        <f t="shared" si="12"/>
        <v>3.7406333428933222E-2</v>
      </c>
      <c r="AI20" s="23" t="n">
        <f t="shared" si="12"/>
        <v>7.1245504264357586E-3</v>
      </c>
      <c r="AJ20" s="23" t="n">
        <f t="shared" si="12"/>
        <v>4.5681533707094782E-2</v>
      </c>
      <c r="AK20" s="23" t="n">
        <f t="shared" si="12"/>
        <v>1.4386247242157044E-2</v>
      </c>
      <c r="AL20" s="23" t="n">
        <f t="shared" si="12"/>
        <v>3.0756643437148731E-2</v>
      </c>
      <c r="AM20" s="23" t="n">
        <f t="shared" si="12"/>
        <v>1.220241439109984E-2</v>
      </c>
      <c r="AN20" s="23" t="n">
        <f t="shared" si="12"/>
        <v>1.5456224627091607E-2</v>
      </c>
      <c r="AO20" s="23" t="n">
        <f t="shared" si="12"/>
        <v>5.2913007022199372E-3</v>
      </c>
      <c r="AP20" s="23" t="n">
        <f t="shared" si="12"/>
        <v>-7.4172895506754782E-4</v>
      </c>
      <c r="AQ20" s="23" t="n">
        <f t="shared" si="12"/>
        <v>1.8506617860507336E-3</v>
      </c>
      <c r="AR20" s="23" t="n">
        <f t="shared" si="12"/>
        <v>3.1922074543413908E-3</v>
      </c>
      <c r="AS20" s="23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8" t="e">
        <f t="shared" si="9"/>
        <v>#DIV/0!</v>
      </c>
      <c r="H21" s="4" t="b">
        <f>AS34</f>
        <v>1</v>
      </c>
      <c r="I21" s="4"/>
      <c r="J21" s="1" t="n">
        <f t="shared" si="11"/>
        <v>0</v>
      </c>
      <c r="K21" s="1" t="n">
        <f t="shared" si="11"/>
        <v>0</v>
      </c>
      <c r="L21" s="23" t="n">
        <f t="shared" si="12"/>
        <v>239.19968123054471</v>
      </c>
      <c r="M21" s="23" t="n">
        <f t="shared" si="12"/>
        <v>261.29072911994291</v>
      </c>
      <c r="N21" s="23" t="str">
        <f t="shared" si="12"/>
      </c>
      <c r="O21" s="23" t="str">
        <f t="shared" si="12"/>
      </c>
      <c r="P21" s="23" t="n">
        <f t="shared" si="12"/>
        <v>239.19968123054471</v>
      </c>
      <c r="Q21" s="23" t="n">
        <f t="shared" si="12"/>
        <v>261.29072911994291</v>
      </c>
      <c r="R21" s="23" t="n">
        <f t="shared" si="12"/>
        <v>231.05264270919878</v>
      </c>
      <c r="S21" s="23" t="n">
        <f t="shared" si="12"/>
        <v>222.03007008275242</v>
      </c>
      <c r="T21" s="23" t="n">
        <f t="shared" si="12"/>
        <v>209.75545071641369</v>
      </c>
      <c r="U21" s="23" t="n">
        <f t="shared" si="12"/>
        <v>204.40529624658194</v>
      </c>
      <c r="V21" s="23" t="n">
        <f t="shared" si="12"/>
        <v>203.82966328577427</v>
      </c>
      <c r="W21" s="23" t="n">
        <f t="shared" si="12"/>
        <v>196.10140143807629</v>
      </c>
      <c r="X21" s="23" t="n">
        <f t="shared" si="12"/>
        <v>195.32573317812</v>
      </c>
      <c r="Y21" s="23" t="n">
        <f t="shared" si="12"/>
        <v>201.52929472562869</v>
      </c>
      <c r="Z21" s="23" t="n">
        <f t="shared" si="12"/>
        <v>5.6276685498485106E-4</v>
      </c>
      <c r="AA21" s="23" t="n">
        <f t="shared" si="12"/>
        <v>0</v>
      </c>
      <c r="AB21" s="23" t="n">
        <f t="shared" si="12"/>
        <v>1.7977502174552063E-4</v>
      </c>
      <c r="AC21" s="23" t="n">
        <f t="shared" si="12"/>
        <v>6.2134508137107761E-5</v>
      </c>
      <c r="AD21" s="23" t="n">
        <f t="shared" si="12"/>
        <v>6.2693543186917028E-3</v>
      </c>
      <c r="AE21" s="23" t="n">
        <f t="shared" si="12"/>
        <v>3.5925866773136778E-3</v>
      </c>
      <c r="AF21" s="23" t="n">
        <f t="shared" si="12"/>
        <v>1.7872622581030211E-3</v>
      </c>
      <c r="AG21" s="23" t="n">
        <f t="shared" si="12"/>
        <v>9.0766490159274044E-4</v>
      </c>
      <c r="AH21" s="23" t="n">
        <f t="shared" si="12"/>
        <v>0</v>
      </c>
      <c r="AI21" s="23" t="n">
        <f t="shared" si="12"/>
        <v>0</v>
      </c>
      <c r="AJ21" s="23" t="n">
        <f t="shared" ref="AJ21:AR21" si="15">IF(AJ9="","",AJ9/VLOOKUP(AJ$13,deflator,2,FALSE)/$C$12)</f>
        <v>0</v>
      </c>
      <c r="AK21" s="23" t="n">
        <f t="shared" si="15"/>
        <v>0</v>
      </c>
      <c r="AL21" s="23" t="n">
        <f t="shared" si="15"/>
        <v>0</v>
      </c>
      <c r="AM21" s="23" t="n">
        <f t="shared" si="15"/>
        <v>0</v>
      </c>
      <c r="AN21" s="23" t="n">
        <f t="shared" si="15"/>
        <v>0</v>
      </c>
      <c r="AO21" s="23" t="n">
        <f t="shared" si="15"/>
        <v>0</v>
      </c>
      <c r="AP21" s="23" t="n">
        <f t="shared" si="15"/>
        <v>0</v>
      </c>
      <c r="AQ21" s="23" t="n">
        <f t="shared" si="15"/>
        <v>0</v>
      </c>
      <c r="AR21" s="23" t="n">
        <f t="shared" si="15"/>
        <v>0</v>
      </c>
      <c r="AS21" s="23" t="n">
        <f t="shared" si="14"/>
        <v>0</v>
      </c>
    </row>
    <row r="22">
      <c r="A22" s="11" t="str">
        <f t="shared" si="13"/>
        <v>Grand Total</v>
      </c>
      <c r="B22" s="11" t="str">
        <f t="shared" si="7"/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25" t="n">
        <f t="shared" si="8"/>
        <v>4.9519953442304976E-2</v>
      </c>
      <c r="G22" s="8" t="n">
        <f t="shared" si="9"/>
        <v>-4.5555653772428983E-2</v>
      </c>
      <c r="H22" s="4" t="b">
        <f>AS34</f>
        <v>1</v>
      </c>
      <c r="I22" s="4"/>
      <c r="J22" s="1" t="s">
        <v>39</v>
      </c>
      <c r="L22" s="23" t="n">
        <f t="shared" ref="L22:AS22" si="16">L10/VLOOKUP(L$13,deflator,2,FALSE)/$C$12</f>
        <v>239.19968123054471</v>
      </c>
      <c r="M22" s="23" t="n">
        <f t="shared" si="16"/>
        <v>261.29072911994291</v>
      </c>
      <c r="N22" s="23" t="e">
        <f t="shared" si="16"/>
        <v>#VALUE!</v>
      </c>
      <c r="O22" s="23" t="e">
        <f t="shared" si="16"/>
        <v>#VALUE!</v>
      </c>
      <c r="P22" s="23" t="n">
        <f t="shared" si="16"/>
        <v>239.19968123054471</v>
      </c>
      <c r="Q22" s="23" t="n">
        <f t="shared" si="16"/>
        <v>261.29072911994291</v>
      </c>
      <c r="R22" s="23" t="n">
        <f t="shared" si="16"/>
        <v>231.05264270919878</v>
      </c>
      <c r="S22" s="23" t="n">
        <f t="shared" si="16"/>
        <v>222.03007008275242</v>
      </c>
      <c r="T22" s="23" t="n">
        <f t="shared" si="16"/>
        <v>209.75545071641369</v>
      </c>
      <c r="U22" s="23" t="n">
        <f t="shared" si="16"/>
        <v>204.40529624658194</v>
      </c>
      <c r="V22" s="23" t="n">
        <f t="shared" si="16"/>
        <v>203.82966328577427</v>
      </c>
      <c r="W22" s="23" t="n">
        <f t="shared" si="16"/>
        <v>196.10140143807629</v>
      </c>
      <c r="X22" s="23" t="n">
        <f t="shared" si="16"/>
        <v>195.32573317812</v>
      </c>
      <c r="Y22" s="23" t="n">
        <f t="shared" si="16"/>
        <v>201.52929472562869</v>
      </c>
      <c r="Z22" s="23" t="n">
        <f t="shared" si="16"/>
        <v>213.56475258137903</v>
      </c>
      <c r="AA22" s="23" t="n">
        <f t="shared" si="16"/>
        <v>227.14667320344913</v>
      </c>
      <c r="AB22" s="23" t="n">
        <f t="shared" si="16"/>
        <v>263.70993866858805</v>
      </c>
      <c r="AC22" s="23" t="n">
        <f t="shared" si="16"/>
        <v>322.34222769709953</v>
      </c>
      <c r="AD22" s="23" t="n">
        <f t="shared" si="16"/>
        <v>341.78561008319906</v>
      </c>
      <c r="AE22" s="23" t="n">
        <f t="shared" si="16"/>
        <v>383.52783267665507</v>
      </c>
      <c r="AF22" s="23" t="n">
        <f t="shared" si="16"/>
        <v>412.68071385702598</v>
      </c>
      <c r="AG22" s="23" t="n">
        <f t="shared" si="16"/>
        <v>446.55809884038644</v>
      </c>
      <c r="AH22" s="23" t="n">
        <f t="shared" si="16"/>
        <v>503.8640802476628</v>
      </c>
      <c r="AI22" s="23" t="n">
        <f t="shared" si="16"/>
        <v>485.15323036971228</v>
      </c>
      <c r="AJ22" s="23" t="n">
        <f t="shared" si="16"/>
        <v>474.48941136206815</v>
      </c>
      <c r="AK22" s="23" t="n">
        <f t="shared" si="16"/>
        <v>472.63973055192793</v>
      </c>
      <c r="AL22" s="23" t="n">
        <f t="shared" si="16"/>
        <v>450.56910896176686</v>
      </c>
      <c r="AM22" s="23" t="n">
        <f t="shared" si="16"/>
        <v>381.17651050617826</v>
      </c>
      <c r="AN22" s="23" t="n">
        <f t="shared" si="16"/>
        <v>343.88054244717426</v>
      </c>
      <c r="AO22" s="23" t="n">
        <f t="shared" si="16"/>
        <v>328.91999672079072</v>
      </c>
      <c r="AP22" s="23" t="n">
        <f t="shared" si="16"/>
        <v>355.12209295863988</v>
      </c>
      <c r="AQ22" s="23" t="n">
        <f t="shared" si="16"/>
        <v>376.15972008009004</v>
      </c>
      <c r="AR22" s="23" t="n">
        <f t="shared" si="16"/>
        <v>409.75222740916996</v>
      </c>
      <c r="AS22" s="23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8"/>
      <c r="C24" s="8"/>
      <c r="D24" s="24"/>
      <c r="E24" s="33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34"/>
      <c r="AL24" s="34"/>
      <c r="AM24" s="11"/>
      <c r="AN24" s="11"/>
      <c r="AO24" s="11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1" t="str">
        <f>A14</f>
        <v>Award</v>
      </c>
      <c r="B26" s="11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8" t="str">
        <f t="shared" ref="L26:AO33" si="21">IF(L14="","",L14/L$22)</f>
      </c>
      <c r="M26" s="8" t="str">
        <f t="shared" si="21"/>
      </c>
      <c r="N26" s="8" t="e">
        <f t="shared" si="21"/>
        <v>#VALUE!</v>
      </c>
      <c r="O26" s="8" t="e">
        <f t="shared" si="21"/>
        <v>#VALUE!</v>
      </c>
      <c r="P26" s="8" t="str">
        <f t="shared" si="21"/>
      </c>
      <c r="Q26" s="8" t="str">
        <f t="shared" si="21"/>
      </c>
      <c r="R26" s="8" t="str">
        <f t="shared" si="21"/>
      </c>
      <c r="S26" s="8" t="str">
        <f t="shared" si="21"/>
      </c>
      <c r="T26" s="8" t="str">
        <f t="shared" si="21"/>
      </c>
      <c r="U26" s="8" t="str">
        <f t="shared" si="21"/>
      </c>
      <c r="V26" s="25" t="str">
        <f t="shared" si="21"/>
      </c>
      <c r="W26" s="25" t="str">
        <f t="shared" si="21"/>
      </c>
      <c r="X26" s="25" t="str">
        <f t="shared" si="21"/>
      </c>
      <c r="Y26" s="25" t="str">
        <f t="shared" si="21"/>
      </c>
      <c r="Z26" s="25" t="n">
        <f t="shared" si="21"/>
        <v>0.59691175749363334</v>
      </c>
      <c r="AA26" s="25" t="n">
        <f t="shared" si="21"/>
        <v>0.57960761248123194</v>
      </c>
      <c r="AB26" s="25" t="n">
        <f t="shared" si="21"/>
        <v>0.56642015747438479</v>
      </c>
      <c r="AC26" s="25" t="n">
        <f t="shared" si="21"/>
        <v>0.52492812414050471</v>
      </c>
      <c r="AD26" s="25" t="n">
        <f t="shared" si="21"/>
        <v>0.48619737220429265</v>
      </c>
      <c r="AE26" s="25" t="n">
        <f t="shared" si="21"/>
        <v>0.4444408457825772</v>
      </c>
      <c r="AF26" s="25" t="n">
        <f t="shared" si="21"/>
        <v>0.45517359172468558</v>
      </c>
      <c r="AG26" s="25" t="n">
        <f t="shared" si="21"/>
        <v>0.45428210666458935</v>
      </c>
      <c r="AH26" s="25" t="n">
        <f t="shared" si="21"/>
        <v>0.44455981657793681</v>
      </c>
      <c r="AI26" s="25" t="n">
        <f t="shared" si="21"/>
        <v>0.42478840910616134</v>
      </c>
      <c r="AJ26" s="25" t="n">
        <f t="shared" si="21"/>
        <v>0.42685063356533337</v>
      </c>
      <c r="AK26" s="5" t="n">
        <f t="shared" si="21"/>
        <v>0.45445764542111766</v>
      </c>
      <c r="AL26" s="25" t="n">
        <f t="shared" si="21"/>
        <v>0.46142576627444842</v>
      </c>
      <c r="AM26" s="25" t="n">
        <f t="shared" si="21"/>
        <v>0.49961098905855622</v>
      </c>
      <c r="AN26" s="25" t="n">
        <f t="shared" si="21"/>
        <v>0.48498728353478743</v>
      </c>
      <c r="AO26" s="25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11" t="str">
        <f t="shared" ref="A27:A34" si="24">A15</f>
        <v>Award</v>
      </c>
      <c r="B27" s="11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8" t="str">
        <f t="shared" si="21"/>
      </c>
      <c r="M27" s="8" t="str">
        <f t="shared" si="21"/>
      </c>
      <c r="N27" s="8" t="e">
        <f t="shared" si="21"/>
        <v>#VALUE!</v>
      </c>
      <c r="O27" s="8" t="e">
        <f t="shared" si="21"/>
        <v>#VALUE!</v>
      </c>
      <c r="P27" s="8" t="str">
        <f t="shared" si="21"/>
      </c>
      <c r="Q27" s="8" t="str">
        <f t="shared" si="21"/>
      </c>
      <c r="R27" s="8" t="str">
        <f t="shared" si="21"/>
      </c>
      <c r="S27" s="8" t="str">
        <f t="shared" si="21"/>
      </c>
      <c r="T27" s="8" t="str">
        <f t="shared" si="21"/>
      </c>
      <c r="U27" s="8" t="str">
        <f t="shared" si="21"/>
      </c>
      <c r="V27" s="25" t="str">
        <f t="shared" si="21"/>
      </c>
      <c r="W27" s="25" t="str">
        <f t="shared" si="21"/>
      </c>
      <c r="X27" s="25" t="str">
        <f t="shared" si="21"/>
      </c>
      <c r="Y27" s="25" t="str">
        <f t="shared" si="21"/>
      </c>
      <c r="Z27" s="25" t="n">
        <f t="shared" si="21"/>
        <v>1.8955208886656645E-2</v>
      </c>
      <c r="AA27" s="25" t="n">
        <f t="shared" si="21"/>
        <v>2.0279810891280611E-2</v>
      </c>
      <c r="AB27" s="25" t="n">
        <f t="shared" si="21"/>
        <v>2.2201000599942781E-2</v>
      </c>
      <c r="AC27" s="25" t="n">
        <f t="shared" si="21"/>
        <v>2.6103315194460994E-2</v>
      </c>
      <c r="AD27" s="25" t="n">
        <f t="shared" si="21"/>
        <v>2.7361616615753023E-2</v>
      </c>
      <c r="AE27" s="25" t="n">
        <f t="shared" si="21"/>
        <v>3.0221772151927805E-2</v>
      </c>
      <c r="AF27" s="25" t="n">
        <f t="shared" si="21"/>
        <v>2.8412471856238075E-2</v>
      </c>
      <c r="AG27" s="25" t="n">
        <f t="shared" si="21"/>
        <v>2.9994663242268849E-2</v>
      </c>
      <c r="AH27" s="25" t="n">
        <f t="shared" si="21"/>
        <v>2.9663263327994665E-2</v>
      </c>
      <c r="AI27" s="25" t="n">
        <f t="shared" si="21"/>
        <v>2.876750792784805E-2</v>
      </c>
      <c r="AJ27" s="25" t="n">
        <f t="shared" si="21"/>
        <v>2.9563109691732543E-2</v>
      </c>
      <c r="AK27" s="5" t="n">
        <f t="shared" si="21"/>
        <v>2.7430729739727135E-2</v>
      </c>
      <c r="AL27" s="25" t="n">
        <f t="shared" si="21"/>
        <v>2.2778396209109233E-2</v>
      </c>
      <c r="AM27" s="25" t="n">
        <f t="shared" si="21"/>
        <v>2.4078266796593702E-2</v>
      </c>
      <c r="AN27" s="25" t="n">
        <f t="shared" si="21"/>
        <v>2.8206262408600916E-2</v>
      </c>
      <c r="AO27" s="25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11" t="str">
        <f t="shared" si="24"/>
        <v>Task Order</v>
      </c>
      <c r="B28" s="11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8" t="str">
        <f t="shared" si="21"/>
      </c>
      <c r="M28" s="8" t="str">
        <f t="shared" si="21"/>
      </c>
      <c r="N28" s="8" t="e">
        <f t="shared" si="21"/>
        <v>#VALUE!</v>
      </c>
      <c r="O28" s="8" t="e">
        <f t="shared" si="21"/>
        <v>#VALUE!</v>
      </c>
      <c r="P28" s="8" t="str">
        <f t="shared" si="21"/>
      </c>
      <c r="Q28" s="8" t="str">
        <f t="shared" si="21"/>
      </c>
      <c r="R28" s="8" t="str">
        <f t="shared" si="21"/>
      </c>
      <c r="S28" s="8" t="str">
        <f t="shared" si="21"/>
      </c>
      <c r="T28" s="8" t="str">
        <f t="shared" si="21"/>
      </c>
      <c r="U28" s="8" t="str">
        <f t="shared" si="21"/>
      </c>
      <c r="V28" s="25" t="str">
        <f t="shared" si="21"/>
      </c>
      <c r="W28" s="25" t="str">
        <f t="shared" si="21"/>
      </c>
      <c r="X28" s="25" t="str">
        <f t="shared" si="21"/>
      </c>
      <c r="Y28" s="25" t="str">
        <f t="shared" si="21"/>
      </c>
      <c r="Z28" s="25" t="n">
        <f t="shared" si="21"/>
        <v>1.6726161408219507E-4</v>
      </c>
      <c r="AA28" s="25" t="n">
        <f t="shared" si="21"/>
        <v>1.7719353607641755E-4</v>
      </c>
      <c r="AB28" s="25" t="n">
        <f t="shared" si="21"/>
        <v>5.3132124791892385E-4</v>
      </c>
      <c r="AC28" s="25" t="n">
        <f t="shared" si="21"/>
        <v>1.0510665723117944E-4</v>
      </c>
      <c r="AD28" s="25" t="n">
        <f t="shared" si="21"/>
        <v>3.1695289981308511E-4</v>
      </c>
      <c r="AE28" s="25" t="n">
        <f t="shared" si="21"/>
        <v>1.0362717247625229E-4</v>
      </c>
      <c r="AF28" s="25" t="n">
        <f t="shared" si="21"/>
        <v>1.0448135881021753E-4</v>
      </c>
      <c r="AG28" s="25" t="n">
        <f t="shared" si="21"/>
        <v>4.4626238017026759E-5</v>
      </c>
      <c r="AH28" s="25" t="n">
        <f t="shared" si="21"/>
        <v>4.5288277585178284E-5</v>
      </c>
      <c r="AI28" s="25" t="n">
        <f t="shared" si="21"/>
        <v>4.3822665663704044E-5</v>
      </c>
      <c r="AJ28" s="25" t="n">
        <f t="shared" si="21"/>
        <v>2.4479061196609748E-3</v>
      </c>
      <c r="AK28" s="5" t="n">
        <f t="shared" si="21"/>
        <v>1.2137575614700961E-2</v>
      </c>
      <c r="AL28" s="25" t="n">
        <f t="shared" si="21"/>
        <v>2.4649854371974235E-2</v>
      </c>
      <c r="AM28" s="25" t="n">
        <f t="shared" si="21"/>
        <v>3.1282512424867279E-2</v>
      </c>
      <c r="AN28" s="25" t="n">
        <f t="shared" si="21"/>
        <v>3.7823175267601039E-2</v>
      </c>
      <c r="AO28" s="25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11" t="str">
        <f t="shared" si="24"/>
        <v>Task Order</v>
      </c>
      <c r="B29" s="11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8" t="str">
        <f t="shared" si="21"/>
      </c>
      <c r="M29" s="8" t="str">
        <f t="shared" si="21"/>
      </c>
      <c r="N29" s="8" t="e">
        <f t="shared" si="21"/>
        <v>#VALUE!</v>
      </c>
      <c r="O29" s="8" t="e">
        <f t="shared" si="21"/>
        <v>#VALUE!</v>
      </c>
      <c r="P29" s="8" t="str">
        <f t="shared" si="21"/>
      </c>
      <c r="Q29" s="8" t="str">
        <f t="shared" si="21"/>
      </c>
      <c r="R29" s="8" t="str">
        <f t="shared" si="21"/>
      </c>
      <c r="S29" s="8" t="str">
        <f t="shared" si="21"/>
      </c>
      <c r="T29" s="8" t="str">
        <f t="shared" si="21"/>
      </c>
      <c r="U29" s="8" t="str">
        <f t="shared" si="21"/>
      </c>
      <c r="V29" s="25" t="str">
        <f t="shared" si="21"/>
      </c>
      <c r="W29" s="25" t="str">
        <f t="shared" si="21"/>
      </c>
      <c r="X29" s="25" t="str">
        <f t="shared" si="21"/>
      </c>
      <c r="Y29" s="25" t="str">
        <f t="shared" si="21"/>
      </c>
      <c r="Z29" s="25" t="n">
        <f t="shared" si="21"/>
        <v>3.7663902923462708E-2</v>
      </c>
      <c r="AA29" s="25" t="n">
        <f t="shared" si="21"/>
        <v>3.9813453445653603E-2</v>
      </c>
      <c r="AB29" s="25" t="n">
        <f t="shared" si="21"/>
        <v>4.6767177490707315E-2</v>
      </c>
      <c r="AC29" s="25" t="n">
        <f t="shared" si="21"/>
        <v>4.7653295411920385E-2</v>
      </c>
      <c r="AD29" s="25" t="n">
        <f t="shared" si="21"/>
        <v>5.0654234770215766E-2</v>
      </c>
      <c r="AE29" s="25" t="n">
        <f t="shared" si="21"/>
        <v>4.4733940060925098E-2</v>
      </c>
      <c r="AF29" s="25" t="n">
        <f t="shared" si="21"/>
        <v>4.3229649320746938E-2</v>
      </c>
      <c r="AG29" s="25" t="n">
        <f t="shared" si="21"/>
        <v>3.6509451717850257E-2</v>
      </c>
      <c r="AH29" s="25" t="n">
        <f t="shared" si="21"/>
        <v>2.9775599413691477E-2</v>
      </c>
      <c r="AI29" s="25" t="n">
        <f t="shared" si="21"/>
        <v>2.8899423705085265E-2</v>
      </c>
      <c r="AJ29" s="25" t="n">
        <f t="shared" si="21"/>
        <v>2.7396603518308416E-2</v>
      </c>
      <c r="AK29" s="41" t="n">
        <f t="shared" si="21"/>
        <v>2.4904904583575097E-2</v>
      </c>
      <c r="AL29" s="25" t="n">
        <f t="shared" si="21"/>
        <v>2.3892465491723188E-2</v>
      </c>
      <c r="AM29" s="25" t="n">
        <f t="shared" si="21"/>
        <v>2.2441023700490392E-2</v>
      </c>
      <c r="AN29" s="25" t="n">
        <f t="shared" si="21"/>
        <v>2.5567430932120008E-2</v>
      </c>
      <c r="AO29" s="25" t="n">
        <f t="shared" si="21"/>
        <v>2.46705759472611E-2</v>
      </c>
      <c r="AP29" s="5" t="n">
        <f t="shared" si="22"/>
        <v>2.3062901360463153E-2</v>
      </c>
      <c r="AQ29" s="5"/>
      <c r="AR29" s="41" t="n">
        <f t="shared" si="23"/>
        <v>2.3472069311524704E-2</v>
      </c>
      <c r="AS29" s="41" t="n">
        <f t="shared" si="23"/>
        <v>2.5063779015167157E-2</v>
      </c>
    </row>
    <row r="30">
      <c r="A30" s="11" t="str">
        <f t="shared" si="24"/>
        <v>Task Order</v>
      </c>
      <c r="B30" s="11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8" t="str">
        <f t="shared" si="21"/>
      </c>
      <c r="M30" s="8" t="str">
        <f t="shared" si="21"/>
      </c>
      <c r="N30" s="8" t="e">
        <f t="shared" si="21"/>
        <v>#VALUE!</v>
      </c>
      <c r="O30" s="8" t="e">
        <f t="shared" si="21"/>
        <v>#VALUE!</v>
      </c>
      <c r="P30" s="8" t="str">
        <f t="shared" si="21"/>
      </c>
      <c r="Q30" s="8" t="str">
        <f t="shared" si="21"/>
      </c>
      <c r="R30" s="8" t="str">
        <f t="shared" si="21"/>
      </c>
      <c r="S30" s="8" t="str">
        <f t="shared" si="21"/>
      </c>
      <c r="T30" s="8" t="str">
        <f t="shared" si="21"/>
      </c>
      <c r="U30" s="8" t="str">
        <f t="shared" si="21"/>
      </c>
      <c r="V30" s="25" t="str">
        <f t="shared" si="21"/>
      </c>
      <c r="W30" s="25" t="str">
        <f t="shared" si="21"/>
      </c>
      <c r="X30" s="25" t="str">
        <f t="shared" si="21"/>
      </c>
      <c r="Y30" s="25" t="str">
        <f t="shared" si="21"/>
      </c>
      <c r="Z30" s="25" t="n">
        <f t="shared" si="21"/>
        <v>7.6920146426082595E-2</v>
      </c>
      <c r="AA30" s="25" t="n">
        <f t="shared" si="21"/>
        <v>7.7876442851663757E-2</v>
      </c>
      <c r="AB30" s="25" t="n">
        <f t="shared" si="21"/>
        <v>8.32154173778063E-2</v>
      </c>
      <c r="AC30" s="25" t="n">
        <f t="shared" si="21"/>
        <v>8.6098929454587192E-2</v>
      </c>
      <c r="AD30" s="25" t="n">
        <f t="shared" si="21"/>
        <v>9.700024737082813E-2</v>
      </c>
      <c r="AE30" s="25" t="n">
        <f t="shared" si="21"/>
        <v>0.10435895621669915</v>
      </c>
      <c r="AF30" s="25" t="n">
        <f t="shared" si="21"/>
        <v>0.10771324211842273</v>
      </c>
      <c r="AG30" s="25" t="n">
        <f t="shared" si="21"/>
        <v>0.10852754373950067</v>
      </c>
      <c r="AH30" s="25" t="n">
        <f t="shared" si="21"/>
        <v>0.11545563611449121</v>
      </c>
      <c r="AI30" s="25" t="n">
        <f t="shared" si="21"/>
        <v>0.13680323526340887</v>
      </c>
      <c r="AJ30" s="25" t="n">
        <f t="shared" si="21"/>
        <v>0.15396448339630225</v>
      </c>
      <c r="AK30" s="5" t="n">
        <f t="shared" si="21"/>
        <v>0.15505563957529714</v>
      </c>
      <c r="AL30" s="25" t="n">
        <f t="shared" si="21"/>
        <v>0.14123468858086274</v>
      </c>
      <c r="AM30" s="25" t="n">
        <f t="shared" si="21"/>
        <v>0.13581907391503517</v>
      </c>
      <c r="AN30" s="25" t="n">
        <f t="shared" si="21"/>
        <v>0.13434115774409924</v>
      </c>
      <c r="AO30" s="25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11" t="str">
        <f t="shared" si="24"/>
        <v>Task Order</v>
      </c>
      <c r="B31" s="11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8" t="str">
        <f t="shared" si="21"/>
      </c>
      <c r="M31" s="8" t="str">
        <f t="shared" si="21"/>
      </c>
      <c r="N31" s="8" t="e">
        <f t="shared" si="21"/>
        <v>#VALUE!</v>
      </c>
      <c r="O31" s="8" t="e">
        <f t="shared" si="21"/>
        <v>#VALUE!</v>
      </c>
      <c r="P31" s="8" t="str">
        <f t="shared" si="21"/>
      </c>
      <c r="Q31" s="8" t="str">
        <f t="shared" si="21"/>
      </c>
      <c r="R31" s="8" t="str">
        <f t="shared" si="21"/>
      </c>
      <c r="S31" s="8" t="str">
        <f t="shared" si="21"/>
      </c>
      <c r="T31" s="8" t="str">
        <f t="shared" si="21"/>
      </c>
      <c r="U31" s="8" t="str">
        <f t="shared" si="21"/>
      </c>
      <c r="V31" s="25" t="str">
        <f t="shared" si="21"/>
      </c>
      <c r="W31" s="25" t="str">
        <f t="shared" si="21"/>
      </c>
      <c r="X31" s="25" t="str">
        <f t="shared" si="21"/>
      </c>
      <c r="Y31" s="25" t="str">
        <f t="shared" si="21"/>
      </c>
      <c r="Z31" s="25" t="n">
        <f t="shared" si="21"/>
        <v>0.25732217234743099</v>
      </c>
      <c r="AA31" s="25" t="n">
        <f t="shared" si="21"/>
        <v>0.27717600778436458</v>
      </c>
      <c r="AB31" s="25" t="n">
        <f t="shared" si="21"/>
        <v>0.27738656353829394</v>
      </c>
      <c r="AC31" s="25" t="n">
        <f t="shared" si="21"/>
        <v>0.31336565203226585</v>
      </c>
      <c r="AD31" s="25" t="n">
        <f t="shared" si="21"/>
        <v>0.33737541041292363</v>
      </c>
      <c r="AE31" s="25" t="n">
        <f t="shared" si="21"/>
        <v>0.3753884099397034</v>
      </c>
      <c r="AF31" s="25" t="n">
        <f t="shared" si="21"/>
        <v>0.36506464897982871</v>
      </c>
      <c r="AG31" s="25" t="n">
        <f t="shared" si="21"/>
        <v>0.37044377848528898</v>
      </c>
      <c r="AH31" s="25" t="n">
        <f t="shared" si="21"/>
        <v>0.38042615735185847</v>
      </c>
      <c r="AI31" s="25" t="n">
        <f t="shared" si="21"/>
        <v>0.38068291617675104</v>
      </c>
      <c r="AJ31" s="25" t="n">
        <f t="shared" si="21"/>
        <v>0.35968098857034908</v>
      </c>
      <c r="AK31" s="5" t="n">
        <f t="shared" si="21"/>
        <v>0.32598306698280494</v>
      </c>
      <c r="AL31" s="25" t="n">
        <f t="shared" si="21"/>
        <v>0.3259505673050957</v>
      </c>
      <c r="AM31" s="25" t="n">
        <f t="shared" si="21"/>
        <v>0.28673612160091949</v>
      </c>
      <c r="AN31" s="25" t="n">
        <f t="shared" si="21"/>
        <v>0.28902974361911338</v>
      </c>
      <c r="AO31" s="25" t="n">
        <f t="shared" si="21"/>
        <v>0.27985606008259889</v>
      </c>
      <c r="AP31" s="5" t="n">
        <f t="shared" si="22"/>
        <v>0.27017877669085993</v>
      </c>
      <c r="AQ31" s="5"/>
      <c r="AR31" s="41" t="n">
        <f t="shared" si="23"/>
        <v>0.29731392547643953</v>
      </c>
      <c r="AS31" s="41" t="n">
        <f t="shared" si="23"/>
        <v>0.28924626694157995</v>
      </c>
    </row>
    <row r="32">
      <c r="A32" s="11" t="str">
        <f t="shared" si="24"/>
        <v>Task Order</v>
      </c>
      <c r="B32" s="11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8" t="str">
        <f t="shared" si="21"/>
      </c>
      <c r="M32" s="8" t="str">
        <f t="shared" si="21"/>
      </c>
      <c r="N32" s="8" t="e">
        <f t="shared" si="21"/>
        <v>#VALUE!</v>
      </c>
      <c r="O32" s="8" t="e">
        <f t="shared" si="21"/>
        <v>#VALUE!</v>
      </c>
      <c r="P32" s="8" t="str">
        <f t="shared" si="21"/>
      </c>
      <c r="Q32" s="8" t="str">
        <f t="shared" si="21"/>
      </c>
      <c r="R32" s="8" t="str">
        <f t="shared" si="21"/>
      </c>
      <c r="S32" s="8" t="str">
        <f t="shared" si="21"/>
      </c>
      <c r="T32" s="8" t="str">
        <f t="shared" si="21"/>
      </c>
      <c r="U32" s="8" t="str">
        <f t="shared" si="21"/>
      </c>
      <c r="V32" s="25" t="str">
        <f t="shared" si="21"/>
      </c>
      <c r="W32" s="25" t="str">
        <f t="shared" si="21"/>
      </c>
      <c r="X32" s="25" t="str">
        <f t="shared" si="21"/>
      </c>
      <c r="Y32" s="25" t="str">
        <f t="shared" si="21"/>
      </c>
      <c r="Z32" s="25" t="n">
        <f t="shared" si="21"/>
        <v>1.2056915197528667E-2</v>
      </c>
      <c r="AA32" s="25" t="n">
        <f t="shared" si="21"/>
        <v>5.0694790097290578E-3</v>
      </c>
      <c r="AB32" s="25" t="n">
        <f t="shared" si="21"/>
        <v>3.4776805559424005E-3</v>
      </c>
      <c r="AC32" s="25" t="n">
        <f t="shared" si="21"/>
        <v>1.7453843495871028E-3</v>
      </c>
      <c r="AD32" s="25" t="n">
        <f t="shared" si="21"/>
        <v>1.0758227821358218E-3</v>
      </c>
      <c r="AE32" s="25" t="n">
        <f t="shared" si="21"/>
        <v>7.4308146327210214E-4</v>
      </c>
      <c r="AF32" s="25" t="n">
        <f t="shared" si="21"/>
        <v>2.9758378160286742E-4</v>
      </c>
      <c r="AG32" s="25" t="n">
        <f t="shared" si="21"/>
        <v>1.9579733284072113E-4</v>
      </c>
      <c r="AH32" s="25" t="n">
        <f t="shared" si="21"/>
        <v>7.4238936442040085E-5</v>
      </c>
      <c r="AI32" s="25" t="n">
        <f t="shared" si="21"/>
        <v>1.4685155081841826E-5</v>
      </c>
      <c r="AJ32" s="25" t="n">
        <f t="shared" si="21"/>
        <v>9.6275138313332395E-5</v>
      </c>
      <c r="AK32" s="5" t="n">
        <f t="shared" si="21"/>
        <v>3.0438082776827533E-5</v>
      </c>
      <c r="AL32" s="25" t="n">
        <f t="shared" si="21"/>
        <v>6.8261766786498882E-5</v>
      </c>
      <c r="AM32" s="25" t="n">
        <f t="shared" si="21"/>
        <v>3.2012503537785698E-5</v>
      </c>
      <c r="AN32" s="25" t="n">
        <f t="shared" si="21"/>
        <v>4.4946493678007206E-5</v>
      </c>
      <c r="AO32" s="25" t="n">
        <f t="shared" si="21"/>
        <v>1.608689272459025E-5</v>
      </c>
      <c r="AP32" s="5" t="n">
        <f t="shared" si="22"/>
        <v>4.9198829307313924E-6</v>
      </c>
      <c r="AQ32" s="5"/>
      <c r="AR32" s="41" t="n">
        <f t="shared" si="23"/>
        <v>7.7905798695115318E-6</v>
      </c>
      <c r="AS32" s="41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8" t="n">
        <f t="shared" si="21"/>
        <v>1</v>
      </c>
      <c r="M33" s="8" t="n">
        <f t="shared" si="21"/>
        <v>1</v>
      </c>
      <c r="N33" s="8" t="str">
        <f t="shared" si="21"/>
      </c>
      <c r="O33" s="8" t="str">
        <f t="shared" si="21"/>
      </c>
      <c r="P33" s="8" t="n">
        <f t="shared" si="21"/>
        <v>1</v>
      </c>
      <c r="Q33" s="8" t="n">
        <f t="shared" si="21"/>
        <v>1</v>
      </c>
      <c r="R33" s="8" t="n">
        <f t="shared" si="21"/>
        <v>1</v>
      </c>
      <c r="S33" s="8" t="n">
        <f t="shared" si="21"/>
        <v>1</v>
      </c>
      <c r="T33" s="8" t="n">
        <f t="shared" si="21"/>
        <v>1</v>
      </c>
      <c r="U33" s="8" t="n">
        <f t="shared" si="21"/>
        <v>1</v>
      </c>
      <c r="V33" s="25" t="n">
        <f t="shared" si="21"/>
        <v>1</v>
      </c>
      <c r="W33" s="25" t="n">
        <f t="shared" si="21"/>
        <v>1</v>
      </c>
      <c r="X33" s="25" t="n">
        <f t="shared" si="21"/>
        <v>1</v>
      </c>
      <c r="Y33" s="25" t="n">
        <f t="shared" si="21"/>
        <v>1</v>
      </c>
      <c r="Z33" s="25" t="n">
        <f t="shared" si="21"/>
        <v>2.635111122891912E-6</v>
      </c>
      <c r="AA33" s="25" t="n">
        <f t="shared" si="21"/>
        <v>0</v>
      </c>
      <c r="AB33" s="25" t="n">
        <f t="shared" si="21"/>
        <v>6.8171500343583612E-7</v>
      </c>
      <c r="AC33" s="25" t="n">
        <f t="shared" si="21"/>
        <v>1.9275944259929445E-7</v>
      </c>
      <c r="AD33" s="25" t="n">
        <f t="shared" si="21"/>
        <v>1.8342944037829993E-5</v>
      </c>
      <c r="AE33" s="25" t="n">
        <f t="shared" si="21"/>
        <v>9.3672124190854192E-6</v>
      </c>
      <c r="AF33" s="25" t="n">
        <f t="shared" si="21"/>
        <v>4.3308596648454512E-6</v>
      </c>
      <c r="AG33" s="25" t="n">
        <f t="shared" si="21"/>
        <v>2.0325796440591882E-6</v>
      </c>
      <c r="AH33" s="25" t="n">
        <f t="shared" si="21"/>
        <v>0</v>
      </c>
      <c r="AI33" s="25" t="n">
        <f t="shared" si="21"/>
        <v>0</v>
      </c>
      <c r="AJ33" s="25" t="n">
        <f t="shared" si="21"/>
        <v>0</v>
      </c>
      <c r="AK33" s="5" t="n">
        <f t="shared" si="21"/>
        <v>0</v>
      </c>
      <c r="AL33" s="25" t="n">
        <f t="shared" si="21"/>
        <v>0</v>
      </c>
      <c r="AM33" s="25" t="n">
        <f t="shared" si="21"/>
        <v>0</v>
      </c>
      <c r="AN33" s="25" t="n">
        <f t="shared" si="21"/>
        <v>0</v>
      </c>
      <c r="AO33" s="25" t="n">
        <f t="shared" si="21"/>
        <v>0</v>
      </c>
      <c r="AP33" s="5" t="n">
        <f t="shared" si="22"/>
        <v>0</v>
      </c>
      <c r="AQ33" s="5"/>
      <c r="AR33" s="41" t="n">
        <f t="shared" si="23"/>
        <v>0</v>
      </c>
      <c r="AS33" s="41" t="n">
        <f t="shared" si="23"/>
        <v>0</v>
      </c>
    </row>
    <row r="34">
      <c r="A34" s="11" t="str">
        <f t="shared" si="24"/>
        <v>Grand Total</v>
      </c>
      <c r="B34" s="11" t="str">
        <f t="shared" si="19"/>
      </c>
      <c r="E34" s="33"/>
      <c r="K34" s="33" t="s">
        <v>40</v>
      </c>
      <c r="L34" s="25" t="n">
        <f t="shared" ref="L34:W34" si="25">IF(SUM(L26:L33)=1,1,FALSE)</f>
        <v>1</v>
      </c>
      <c r="M34" s="25" t="n">
        <f t="shared" si="25"/>
        <v>1</v>
      </c>
      <c r="N34" s="25" t="e">
        <f t="shared" si="25"/>
        <v>#VALUE!</v>
      </c>
      <c r="O34" s="25" t="e">
        <f t="shared" si="25"/>
        <v>#VALUE!</v>
      </c>
      <c r="P34" s="25" t="n">
        <f t="shared" si="25"/>
        <v>1</v>
      </c>
      <c r="Q34" s="25" t="n">
        <f t="shared" si="25"/>
        <v>1</v>
      </c>
      <c r="R34" s="25" t="n">
        <f t="shared" si="25"/>
        <v>1</v>
      </c>
      <c r="S34" s="25" t="n">
        <f t="shared" si="25"/>
        <v>1</v>
      </c>
      <c r="T34" s="25" t="n">
        <f t="shared" si="25"/>
        <v>1</v>
      </c>
      <c r="U34" s="25" t="n">
        <f t="shared" si="25"/>
        <v>1</v>
      </c>
      <c r="V34" s="25" t="n">
        <f t="shared" si="25"/>
        <v>1</v>
      </c>
      <c r="W34" s="25" t="n">
        <f t="shared" si="25"/>
        <v>1</v>
      </c>
      <c r="X34" s="25" t="b">
        <f t="shared" ref="X34:AP34" si="26">SUM(X26:X33)=1</f>
        <v>1</v>
      </c>
      <c r="Y34" s="25" t="b">
        <f t="shared" si="26"/>
        <v>1</v>
      </c>
      <c r="Z34" s="25" t="b">
        <f t="shared" si="26"/>
        <v>1</v>
      </c>
      <c r="AA34" s="25" t="b">
        <f t="shared" si="26"/>
        <v>1</v>
      </c>
      <c r="AB34" s="25" t="b">
        <f t="shared" si="26"/>
        <v>1</v>
      </c>
      <c r="AC34" s="25" t="b">
        <f t="shared" si="26"/>
        <v>1</v>
      </c>
      <c r="AD34" s="25" t="b">
        <f t="shared" si="26"/>
        <v>1</v>
      </c>
      <c r="AE34" s="25" t="b">
        <f t="shared" si="26"/>
        <v>1</v>
      </c>
      <c r="AF34" s="25" t="b">
        <f t="shared" si="26"/>
        <v>1</v>
      </c>
      <c r="AG34" s="25" t="b">
        <f t="shared" si="26"/>
        <v>1</v>
      </c>
      <c r="AH34" s="25" t="b">
        <f t="shared" si="26"/>
        <v>1</v>
      </c>
      <c r="AI34" s="25" t="b">
        <f t="shared" si="26"/>
        <v>1</v>
      </c>
      <c r="AJ34" s="25" t="b">
        <f t="shared" si="26"/>
        <v>1</v>
      </c>
      <c r="AK34" s="25" t="b">
        <f t="shared" si="26"/>
        <v>1</v>
      </c>
      <c r="AL34" s="25" t="b">
        <f t="shared" si="26"/>
        <v>1</v>
      </c>
      <c r="AM34" s="25" t="b">
        <f t="shared" si="26"/>
        <v>1</v>
      </c>
      <c r="AN34" s="25" t="b">
        <f t="shared" si="26"/>
        <v>1</v>
      </c>
      <c r="AO34" s="25" t="b">
        <f t="shared" si="26"/>
        <v>1</v>
      </c>
      <c r="AP34" s="25" t="b">
        <f t="shared" si="26"/>
        <v>1</v>
      </c>
      <c r="AQ34" s="25"/>
      <c r="AR34" s="25" t="b">
        <f>SUM(AR26:AR33)=1</f>
        <v>1</v>
      </c>
      <c r="AS34" s="25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591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  <c r="W1" t="s">
        <v>487</v>
      </c>
      <c r="X1" t="s">
        <v>488</v>
      </c>
      <c r="Y1" t="s">
        <v>489</v>
      </c>
      <c r="Z1" t="s">
        <v>490</v>
      </c>
      <c r="AA1" t="s">
        <v>491</v>
      </c>
      <c r="AB1" t="s">
        <v>492</v>
      </c>
      <c r="AC1" t="s">
        <v>493</v>
      </c>
      <c r="AD1" t="s">
        <v>494</v>
      </c>
      <c r="AE1" t="s">
        <v>495</v>
      </c>
      <c r="AF1" t="s">
        <v>496</v>
      </c>
      <c r="AG1" t="s">
        <v>497</v>
      </c>
      <c r="AH1" t="s">
        <v>498</v>
      </c>
      <c r="AI1" t="s">
        <v>499</v>
      </c>
      <c r="AJ1" t="s">
        <v>500</v>
      </c>
      <c r="AK1" t="s">
        <v>501</v>
      </c>
      <c r="AL1" t="s">
        <v>502</v>
      </c>
      <c r="AM1" t="s">
        <v>503</v>
      </c>
      <c r="AN1" t="s">
        <v>504</v>
      </c>
      <c r="AO1" t="s">
        <v>505</v>
      </c>
      <c r="AP1" t="s">
        <v>506</v>
      </c>
      <c r="AQ1" t="s">
        <v>507</v>
      </c>
      <c r="AR1" t="s">
        <v>508</v>
      </c>
      <c r="AS1" t="s">
        <v>509</v>
      </c>
      <c r="AT1" t="s">
        <v>510</v>
      </c>
      <c r="AU1" t="s">
        <v>511</v>
      </c>
      <c r="AV1" t="s">
        <v>512</v>
      </c>
    </row>
    <row r="2">
      <c r="A2" t="str">
        <f t="shared" si="0"/>
        <v>Aircraft</v>
      </c>
      <c r="B2" t="str">
        <f t="shared" si="1"/>
        <v>Not Multiyear</v>
      </c>
      <c r="M2" t="s">
        <v>580</v>
      </c>
      <c r="N2" t="s">
        <v>592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35354848293.529999</v>
      </c>
      <c r="Z2" s="2" t="n">
        <v>36073920576.150299</v>
      </c>
      <c r="AA2" s="2" t="n">
        <v>38395019925.2453</v>
      </c>
      <c r="AB2" s="2" t="n">
        <v>46832694159.646599</v>
      </c>
      <c r="AC2" s="2" t="n">
        <v>44274956494.078201</v>
      </c>
      <c r="AD2" s="2" t="n">
        <v>40714492420.783501</v>
      </c>
      <c r="AE2" s="2" t="n">
        <v>47485476034.148003</v>
      </c>
      <c r="AF2" s="2" t="n">
        <v>55605651135.0895</v>
      </c>
      <c r="AG2" s="2" t="n">
        <v>57808860084.948898</v>
      </c>
      <c r="AH2" s="2" t="n">
        <v>60597185085.596298</v>
      </c>
      <c r="AI2" s="2" t="n">
        <v>57949317485.093399</v>
      </c>
      <c r="AJ2" s="2" t="n">
        <v>62929938938.049103</v>
      </c>
      <c r="AK2" s="2" t="n">
        <v>65439003487.970901</v>
      </c>
      <c r="AL2" s="2" t="n">
        <v>60550540424.060898</v>
      </c>
      <c r="AM2" s="2" t="n">
        <v>48617625412.867203</v>
      </c>
      <c r="AN2" s="2" t="n">
        <v>51057197577.337402</v>
      </c>
      <c r="AO2" s="2" t="n">
        <v>63486077570.586304</v>
      </c>
      <c r="AP2" s="2" t="n">
        <v>72252836342.717804</v>
      </c>
      <c r="AQ2" s="2" t="n">
        <v>66210539625.146103</v>
      </c>
      <c r="AR2" s="2" t="n">
        <v>71940725654.658401</v>
      </c>
      <c r="AS2" s="2" t="n">
        <v>90983216431.391998</v>
      </c>
      <c r="AT2" s="2" t="n">
        <v>57511333205.566002</v>
      </c>
      <c r="AU2" s="2" t="n">
        <v>58955777016.796097</v>
      </c>
      <c r="AV2" s="2" t="n">
        <v>52802470252.463402</v>
      </c>
      <c r="AW2" s="2"/>
    </row>
    <row r="3">
      <c r="A3" t="str">
        <f t="shared" si="0"/>
        <v>Aircraft</v>
      </c>
      <c r="B3" t="str">
        <f t="shared" si="1"/>
        <v>Multiyear Contract</v>
      </c>
      <c r="M3" t="s">
        <v>580</v>
      </c>
      <c r="N3" t="s">
        <v>593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65489771</v>
      </c>
      <c r="Z3" s="2" t="n">
        <v>47925471.789099999</v>
      </c>
      <c r="AA3" s="2" t="n">
        <v>630814695</v>
      </c>
      <c r="AB3" s="2" t="n">
        <v>2412288979</v>
      </c>
      <c r="AC3" s="2" t="n">
        <v>3527132291</v>
      </c>
      <c r="AD3" s="2" t="n">
        <v>6568062671.5</v>
      </c>
      <c r="AE3" s="2" t="n">
        <v>6485860217.375</v>
      </c>
      <c r="AF3" s="2" t="n">
        <v>4875553577.6464996</v>
      </c>
      <c r="AG3" s="2" t="n">
        <v>8913742330.3670998</v>
      </c>
      <c r="AH3" s="2" t="n">
        <v>4806618457.4169998</v>
      </c>
      <c r="AI3" s="2" t="n">
        <v>3946963567.2620001</v>
      </c>
      <c r="AJ3" s="2" t="n">
        <v>4316018279.4800997</v>
      </c>
      <c r="AK3" s="2" t="n">
        <v>7626783778.9890003</v>
      </c>
      <c r="AL3" s="2" t="n">
        <v>6667595438.8287001</v>
      </c>
      <c r="AM3" s="2" t="n">
        <v>3852724591.4853001</v>
      </c>
      <c r="AN3" s="2" t="n">
        <v>3922224011.4254999</v>
      </c>
      <c r="AO3" s="2" t="n">
        <v>5036308368.3620996</v>
      </c>
      <c r="AP3" s="2" t="n">
        <v>5091450828.0289001</v>
      </c>
      <c r="AQ3" s="2" t="n">
        <v>5917539014.4989996</v>
      </c>
      <c r="AR3" s="2" t="n">
        <v>7906833983.0290003</v>
      </c>
      <c r="AS3" s="2" t="n">
        <v>6142614578.6190004</v>
      </c>
      <c r="AT3" s="2" t="n">
        <v>5688732594.8240004</v>
      </c>
      <c r="AU3" s="2" t="n">
        <v>5940016838.0623999</v>
      </c>
      <c r="AV3" s="2" t="n">
        <v>5904745080.3214998</v>
      </c>
      <c r="AW3" s="2"/>
    </row>
    <row r="4">
      <c r="A4" t="str">
        <f t="shared" si="0"/>
        <v>Aircraft</v>
      </c>
      <c r="B4" t="n">
        <f t="shared" si="1"/>
        <v>0</v>
      </c>
      <c r="M4" t="s">
        <v>580</v>
      </c>
      <c r="O4" s="2" t="n">
        <v>30980247148</v>
      </c>
      <c r="P4" s="2" t="n">
        <v>30513099255</v>
      </c>
      <c r="Q4" s="2" t="n">
        <v>30337971567</v>
      </c>
      <c r="R4" s="2" t="n">
        <v>29918044865</v>
      </c>
      <c r="S4" s="2" t="n">
        <v>30546960405</v>
      </c>
      <c r="T4" s="2" t="n">
        <v>26815505318</v>
      </c>
      <c r="U4" s="2" t="n">
        <v>28856006190</v>
      </c>
      <c r="V4" s="2" t="n">
        <v>24930833919</v>
      </c>
      <c r="W4" s="2" t="n">
        <v>26529770069</v>
      </c>
      <c r="X4" s="2" t="n">
        <v>27545374131</v>
      </c>
      <c r="Y4" s="2"/>
      <c r="Z4" s="2"/>
      <c r="AA4" s="2" t="n">
        <v>54940.920899999997</v>
      </c>
      <c r="AB4" s="2" t="n">
        <v>37047.810100000002</v>
      </c>
      <c r="AC4" s="2" t="n">
        <v>37779.899899999997</v>
      </c>
      <c r="AD4" s="2" t="n">
        <v>43634.8</v>
      </c>
      <c r="AE4" s="2" t="n">
        <v>1641729.7578</v>
      </c>
      <c r="AF4" s="2" t="n">
        <v>726130</v>
      </c>
      <c r="AG4" s="2" t="n">
        <v>4133054.5795999998</v>
      </c>
      <c r="AH4" s="2" t="n">
        <v>445846273.57709998</v>
      </c>
      <c r="AI4" s="2" t="n">
        <v>1706309886.6387</v>
      </c>
      <c r="AJ4" s="2" t="n">
        <v>3056836675.6957998</v>
      </c>
      <c r="AK4" s="2" t="n">
        <v>5098321374.7292995</v>
      </c>
      <c r="AL4" s="2" t="n">
        <v>6040572426.4801998</v>
      </c>
      <c r="AM4" s="2" t="n">
        <v>5752093272.7889004</v>
      </c>
      <c r="AN4" s="2" t="n">
        <v>6713738483.4491997</v>
      </c>
      <c r="AO4" s="2" t="n">
        <v>6823754683.8361998</v>
      </c>
      <c r="AP4" s="2" t="n">
        <v>8478259198.9805002</v>
      </c>
      <c r="AQ4" s="2" t="n">
        <v>11210702534.788799</v>
      </c>
      <c r="AR4" s="2" t="n">
        <v>10240223741.719801</v>
      </c>
      <c r="AS4" s="2" t="n">
        <v>8184606903.9267998</v>
      </c>
      <c r="AT4" s="2" t="n">
        <v>9294732725.2614994</v>
      </c>
      <c r="AU4" s="2" t="n">
        <v>10234711951.372299</v>
      </c>
      <c r="AV4" s="2" t="n">
        <v>5581095936.7175999</v>
      </c>
      <c r="AW4" s="2"/>
    </row>
    <row r="5">
      <c r="A5" t="str">
        <f t="shared" si="0"/>
        <v>Electronics, Comms, &amp; Sensors</v>
      </c>
      <c r="B5" t="str">
        <f t="shared" si="1"/>
        <v>Not Multiyear</v>
      </c>
      <c r="M5" t="s">
        <v>581</v>
      </c>
      <c r="N5" t="s">
        <v>592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20680909957.007099</v>
      </c>
      <c r="Z5" s="2" t="n">
        <v>22242732303.510899</v>
      </c>
      <c r="AA5" s="2" t="n">
        <v>25386563802.480598</v>
      </c>
      <c r="AB5" s="2" t="n">
        <v>30684617588.360298</v>
      </c>
      <c r="AC5" s="2" t="n">
        <v>35895566049.595802</v>
      </c>
      <c r="AD5" s="2" t="n">
        <v>41278178267.850601</v>
      </c>
      <c r="AE5" s="2" t="n">
        <v>43882739849.836304</v>
      </c>
      <c r="AF5" s="2" t="n">
        <v>52214023921.695702</v>
      </c>
      <c r="AG5" s="2" t="n">
        <v>56690164251.401703</v>
      </c>
      <c r="AH5" s="2" t="n">
        <v>54064478712.859001</v>
      </c>
      <c r="AI5" s="2" t="n">
        <v>51619910111.373001</v>
      </c>
      <c r="AJ5" s="2" t="n">
        <v>47104020807.517403</v>
      </c>
      <c r="AK5" s="2" t="n">
        <v>43726220338.490303</v>
      </c>
      <c r="AL5" s="2" t="n">
        <v>35441640135.5411</v>
      </c>
      <c r="AM5" s="2" t="n">
        <v>34599927078.099602</v>
      </c>
      <c r="AN5" s="2" t="n">
        <v>32813262287.3862</v>
      </c>
      <c r="AO5" s="2" t="n">
        <v>34655291999.083099</v>
      </c>
      <c r="AP5" s="2" t="n">
        <v>35830107709.089203</v>
      </c>
      <c r="AQ5" s="2" t="n">
        <v>40016830644.592903</v>
      </c>
      <c r="AR5" s="2" t="n">
        <v>42634582696.407204</v>
      </c>
      <c r="AS5" s="2" t="n">
        <v>41682192925.692101</v>
      </c>
      <c r="AT5" s="2" t="n">
        <v>36028810141.492302</v>
      </c>
      <c r="AU5" s="2" t="n">
        <v>39106168086.975197</v>
      </c>
      <c r="AV5" s="2" t="n">
        <v>21095480631.462502</v>
      </c>
      <c r="AW5" s="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581</v>
      </c>
      <c r="N6" t="s">
        <v>593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69693798</v>
      </c>
      <c r="Z6" s="2" t="n">
        <v>143894140</v>
      </c>
      <c r="AA6" s="2" t="n">
        <v>392622671.55080003</v>
      </c>
      <c r="AB6" s="2" t="n">
        <v>544943042</v>
      </c>
      <c r="AC6" s="2" t="n">
        <v>1324379822</v>
      </c>
      <c r="AD6" s="2" t="n">
        <v>954578630.71879995</v>
      </c>
      <c r="AE6" s="2" t="n">
        <v>1240312368.5996001</v>
      </c>
      <c r="AF6" s="2" t="n">
        <v>237075970.93709999</v>
      </c>
      <c r="AG6" s="2" t="n">
        <v>233917377.2256</v>
      </c>
      <c r="AH6" s="2" t="n">
        <v>413701374.01719999</v>
      </c>
      <c r="AI6" s="2" t="n">
        <v>415276332.66149998</v>
      </c>
      <c r="AJ6" s="2" t="n">
        <v>676948175.80859995</v>
      </c>
      <c r="AK6" s="2" t="n">
        <v>681229520.63469994</v>
      </c>
      <c r="AL6" s="2" t="n">
        <v>930270664.38549995</v>
      </c>
      <c r="AM6" s="2" t="n">
        <v>799866748.51040006</v>
      </c>
      <c r="AN6" s="2" t="n">
        <v>788044838.75769997</v>
      </c>
      <c r="AO6" s="2" t="n">
        <v>1193582517.5086</v>
      </c>
      <c r="AP6" s="2" t="n">
        <v>1749584629.2635</v>
      </c>
      <c r="AQ6" s="2" t="n">
        <v>1998090075.8411</v>
      </c>
      <c r="AR6" s="2" t="n">
        <v>2022165269.8364999</v>
      </c>
      <c r="AS6" s="2" t="n">
        <v>1653829729.6438</v>
      </c>
      <c r="AT6" s="2" t="n">
        <v>1945419126.7486999</v>
      </c>
      <c r="AU6" s="2" t="n">
        <v>1626027276.9303999</v>
      </c>
      <c r="AV6" s="2" t="n">
        <v>1850307203.1434</v>
      </c>
      <c r="AW6" s="2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2" t="n">
        <v>19702439894</v>
      </c>
      <c r="P7" s="2" t="n">
        <v>19319595733</v>
      </c>
      <c r="Q7" s="2" t="n">
        <v>19385047958</v>
      </c>
      <c r="R7" s="2" t="n">
        <v>18241613499</v>
      </c>
      <c r="S7" s="2" t="n">
        <v>17643919462</v>
      </c>
      <c r="T7" s="2" t="n">
        <v>18690643667</v>
      </c>
      <c r="U7" s="2" t="n">
        <v>18181185718</v>
      </c>
      <c r="V7" s="2" t="n">
        <v>18425728076</v>
      </c>
      <c r="W7" s="2" t="n">
        <v>17479311563</v>
      </c>
      <c r="X7" s="2" t="n">
        <v>19571291342</v>
      </c>
      <c r="Y7" s="2" t="n">
        <v>72509.799799999993</v>
      </c>
      <c r="Z7" s="2" t="n">
        <v>94602.3799</v>
      </c>
      <c r="AA7" s="2" t="n">
        <v>24106278.219999999</v>
      </c>
      <c r="AB7" s="2" t="n">
        <v>254127091.4375</v>
      </c>
      <c r="AC7" s="2" t="n">
        <v>312100216.0794</v>
      </c>
      <c r="AD7" s="2" t="n">
        <v>488691.02840000001</v>
      </c>
      <c r="AE7" s="2" t="n">
        <v>79452961.104200006</v>
      </c>
      <c r="AF7" s="2" t="n">
        <v>3172374.9849</v>
      </c>
      <c r="AG7" s="2" t="n">
        <v>28375055.671999998</v>
      </c>
      <c r="AH7" s="2" t="n">
        <v>867504442.69659996</v>
      </c>
      <c r="AI7" s="2" t="n">
        <v>4085750033.6599002</v>
      </c>
      <c r="AJ7" s="2" t="n">
        <v>4637106895.6309004</v>
      </c>
      <c r="AK7" s="2" t="n">
        <v>5212765681.5778999</v>
      </c>
      <c r="AL7" s="2" t="n">
        <v>4740724636.2305002</v>
      </c>
      <c r="AM7" s="2" t="n">
        <v>5454279300.6857996</v>
      </c>
      <c r="AN7" s="2" t="n">
        <v>6013508169.4523001</v>
      </c>
      <c r="AO7" s="2" t="n">
        <v>7455310196.1704998</v>
      </c>
      <c r="AP7" s="2" t="n">
        <v>8128570753.8949003</v>
      </c>
      <c r="AQ7" s="2" t="n">
        <v>8968752034.4874992</v>
      </c>
      <c r="AR7" s="2" t="n">
        <v>10268502349.0082</v>
      </c>
      <c r="AS7" s="2" t="n">
        <v>12020658016.3435</v>
      </c>
      <c r="AT7" s="2" t="n">
        <v>11630254829.174101</v>
      </c>
      <c r="AU7" s="2" t="n">
        <v>12855628501.972401</v>
      </c>
      <c r="AV7" s="2" t="n">
        <v>6721988472.1276999</v>
      </c>
      <c r="AW7" s="2"/>
    </row>
    <row r="8">
      <c r="A8" t="str">
        <f t="shared" si="0"/>
        <v>Facilities and Construction</v>
      </c>
      <c r="B8" t="str">
        <f t="shared" si="1"/>
        <v>Not Multiyear</v>
      </c>
      <c r="M8" t="s">
        <v>582</v>
      </c>
      <c r="N8" t="s">
        <v>592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20726855802.154499</v>
      </c>
      <c r="Z8" s="2" t="n">
        <v>23012627933.2593</v>
      </c>
      <c r="AA8" s="2" t="n">
        <v>26014710113.490501</v>
      </c>
      <c r="AB8" s="2" t="n">
        <v>34386882875.694099</v>
      </c>
      <c r="AC8" s="2" t="n">
        <v>35467268513.761497</v>
      </c>
      <c r="AD8" s="2" t="n">
        <v>39179916817.506401</v>
      </c>
      <c r="AE8" s="2" t="n">
        <v>45339150324.051903</v>
      </c>
      <c r="AF8" s="2" t="n">
        <v>45722856160.761101</v>
      </c>
      <c r="AG8" s="2" t="n">
        <v>56763958090.474403</v>
      </c>
      <c r="AH8" s="2" t="n">
        <v>64731808640.608902</v>
      </c>
      <c r="AI8" s="2" t="n">
        <v>55198364746.490799</v>
      </c>
      <c r="AJ8" s="2" t="n">
        <v>48312313286.068497</v>
      </c>
      <c r="AK8" s="2" t="n">
        <v>43790656884.547699</v>
      </c>
      <c r="AL8" s="2" t="n">
        <v>35228191848.695801</v>
      </c>
      <c r="AM8" s="2" t="n">
        <v>37701461404.807999</v>
      </c>
      <c r="AN8" s="2" t="n">
        <v>34527926315.639999</v>
      </c>
      <c r="AO8" s="2" t="n">
        <v>35135108888.428902</v>
      </c>
      <c r="AP8" s="2" t="n">
        <v>35014105197.460503</v>
      </c>
      <c r="AQ8" s="2" t="n">
        <v>42258220579.499901</v>
      </c>
      <c r="AR8" s="2" t="n">
        <v>48074040011.120003</v>
      </c>
      <c r="AS8" s="2" t="n">
        <v>55621676976.740501</v>
      </c>
      <c r="AT8" s="2" t="n">
        <v>46393198180.470497</v>
      </c>
      <c r="AU8" s="2" t="n">
        <v>51357293633.7882</v>
      </c>
      <c r="AV8" s="2" t="n">
        <v>27299861177.738499</v>
      </c>
      <c r="AW8" s="2"/>
    </row>
    <row r="9">
      <c r="A9" t="str">
        <f t="shared" si="0"/>
        <v>Facilities and Construction</v>
      </c>
      <c r="B9" t="str">
        <f t="shared" si="1"/>
        <v>Multiyear Contract</v>
      </c>
      <c r="M9" t="s">
        <v>582</v>
      </c>
      <c r="N9" t="s">
        <v>593</v>
      </c>
      <c r="O9" s="2"/>
      <c r="P9" s="2"/>
      <c r="Q9" s="2"/>
      <c r="R9" s="2"/>
      <c r="S9" s="2"/>
      <c r="T9" s="2"/>
      <c r="U9" s="2"/>
      <c r="V9" s="2"/>
      <c r="W9" s="2"/>
      <c r="X9" s="2"/>
      <c r="Y9" s="2" t="n">
        <v>73050489.319800004</v>
      </c>
      <c r="Z9" s="2" t="n">
        <v>53646560</v>
      </c>
      <c r="AA9" s="2" t="n">
        <v>47922981.9102</v>
      </c>
      <c r="AB9" s="2" t="n">
        <v>59781787.2148</v>
      </c>
      <c r="AC9" s="2" t="n">
        <v>149718836.35530001</v>
      </c>
      <c r="AD9" s="2" t="n">
        <v>189632757.23719999</v>
      </c>
      <c r="AE9" s="2" t="n">
        <v>200586847.21650001</v>
      </c>
      <c r="AF9" s="2" t="n">
        <v>468527487.6516</v>
      </c>
      <c r="AG9" s="2" t="n">
        <v>508226281.10570002</v>
      </c>
      <c r="AH9" s="2" t="n">
        <v>504555194.90490001</v>
      </c>
      <c r="AI9" s="2" t="n">
        <v>1192705901.0320001</v>
      </c>
      <c r="AJ9" s="2" t="n">
        <v>1413730405.7479999</v>
      </c>
      <c r="AK9" s="2" t="n">
        <v>1274235578.6264999</v>
      </c>
      <c r="AL9" s="2" t="n">
        <v>1275955734.0704999</v>
      </c>
      <c r="AM9" s="2" t="n">
        <v>1558713214.0443001</v>
      </c>
      <c r="AN9" s="2" t="n">
        <v>1236649137.7035</v>
      </c>
      <c r="AO9" s="2" t="n">
        <v>965473651.88180006</v>
      </c>
      <c r="AP9" s="2" t="n">
        <v>1017865501.1306</v>
      </c>
      <c r="AQ9" s="2" t="n">
        <v>1122162788.9447</v>
      </c>
      <c r="AR9" s="2" t="n">
        <v>1230819572.1199999</v>
      </c>
      <c r="AS9" s="2" t="n">
        <v>1611069230.3395</v>
      </c>
      <c r="AT9" s="2" t="n">
        <v>1939697139.5460999</v>
      </c>
      <c r="AU9" s="2" t="n">
        <v>2956379234.1701002</v>
      </c>
      <c r="AV9" s="2" t="n">
        <v>977848347.37720001</v>
      </c>
      <c r="AW9" s="2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2" t="n">
        <v>12183236305</v>
      </c>
      <c r="P10" s="2" t="n">
        <v>18492829868</v>
      </c>
      <c r="Q10" s="2" t="n">
        <v>17657715911</v>
      </c>
      <c r="R10" s="2" t="n">
        <v>17178015869</v>
      </c>
      <c r="S10" s="2" t="n">
        <v>20332444544</v>
      </c>
      <c r="T10" s="2" t="n">
        <v>20137905407</v>
      </c>
      <c r="U10" s="2" t="n">
        <v>20282796585</v>
      </c>
      <c r="V10" s="2" t="n">
        <v>20228512717</v>
      </c>
      <c r="W10" s="2" t="n">
        <v>19564618261</v>
      </c>
      <c r="X10" s="2" t="n">
        <v>20604829391</v>
      </c>
      <c r="Y10" s="2" t="n">
        <v>23517.6001</v>
      </c>
      <c r="Z10" s="2" t="n">
        <v>7224</v>
      </c>
      <c r="AA10" s="2" t="n">
        <v>131865.79980000001</v>
      </c>
      <c r="AB10" s="2" t="n">
        <v>209282.3781</v>
      </c>
      <c r="AC10" s="2" t="n">
        <v>85520498.853200004</v>
      </c>
      <c r="AD10" s="2" t="n">
        <v>189460904.96669999</v>
      </c>
      <c r="AE10" s="2" t="n">
        <v>9723719.5574999992</v>
      </c>
      <c r="AF10" s="2" t="n">
        <v>5694357.4079</v>
      </c>
      <c r="AG10" s="2" t="n">
        <v>18880029.315200001</v>
      </c>
      <c r="AH10" s="2" t="n">
        <v>1127789585.8854001</v>
      </c>
      <c r="AI10" s="2" t="n">
        <v>4849094563.8373003</v>
      </c>
      <c r="AJ10" s="2" t="n">
        <v>4854583526.3029003</v>
      </c>
      <c r="AK10" s="2" t="n">
        <v>3946769183.2268</v>
      </c>
      <c r="AL10" s="2" t="n">
        <v>2736597097.5029998</v>
      </c>
      <c r="AM10" s="2" t="n">
        <v>2953180542.4169998</v>
      </c>
      <c r="AN10" s="2" t="n">
        <v>2363213606.6251001</v>
      </c>
      <c r="AO10" s="2" t="n">
        <v>2460891586.9615002</v>
      </c>
      <c r="AP10" s="2" t="n">
        <v>2408467018.3042998</v>
      </c>
      <c r="AQ10" s="2" t="n">
        <v>3571207475.1768999</v>
      </c>
      <c r="AR10" s="2" t="n">
        <v>2752367442.0380998</v>
      </c>
      <c r="AS10" s="2" t="n">
        <v>2941129560.6809001</v>
      </c>
      <c r="AT10" s="2" t="n">
        <v>2822491257.3189998</v>
      </c>
      <c r="AU10" s="2" t="n">
        <v>2973702803.2733998</v>
      </c>
      <c r="AV10" s="2" t="n">
        <v>1577058630.4006</v>
      </c>
      <c r="AW10" s="2"/>
    </row>
    <row r="11">
      <c r="A11" t="str">
        <f t="shared" si="0"/>
        <v>Land Vehicles</v>
      </c>
      <c r="B11" t="str">
        <f t="shared" si="1"/>
        <v>Not Multiyear</v>
      </c>
      <c r="M11" t="s">
        <v>583</v>
      </c>
      <c r="N11" t="s">
        <v>592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 t="n">
        <v>3263435911.4190001</v>
      </c>
      <c r="Z11" s="2" t="n">
        <v>2742528579.7968998</v>
      </c>
      <c r="AA11" s="2" t="n">
        <v>4169172258.9253001</v>
      </c>
      <c r="AB11" s="2" t="n">
        <v>9280819969.1837006</v>
      </c>
      <c r="AC11" s="2" t="n">
        <v>7990207600.5726995</v>
      </c>
      <c r="AD11" s="2" t="n">
        <v>14916204582.184</v>
      </c>
      <c r="AE11" s="2" t="n">
        <v>15740964318.388201</v>
      </c>
      <c r="AF11" s="2" t="n">
        <v>28167465742.1348</v>
      </c>
      <c r="AG11" s="2" t="n">
        <v>39584063724.473297</v>
      </c>
      <c r="AH11" s="2" t="n">
        <v>28552154194.196201</v>
      </c>
      <c r="AI11" s="2" t="n">
        <v>24379979662.907398</v>
      </c>
      <c r="AJ11" s="2" t="n">
        <v>17729484441.1492</v>
      </c>
      <c r="AK11" s="2" t="n">
        <v>9332305089.8456993</v>
      </c>
      <c r="AL11" s="2" t="n">
        <v>6730992607.7666998</v>
      </c>
      <c r="AM11" s="2" t="n">
        <v>4832059058.9231005</v>
      </c>
      <c r="AN11" s="2" t="n">
        <v>5814885368.3483</v>
      </c>
      <c r="AO11" s="2" t="n">
        <v>5676353226.4764004</v>
      </c>
      <c r="AP11" s="2" t="n">
        <v>6430027949.3381996</v>
      </c>
      <c r="AQ11" s="2" t="n">
        <v>10408001309.8736</v>
      </c>
      <c r="AR11" s="2" t="n">
        <v>10908406646.0501</v>
      </c>
      <c r="AS11" s="2" t="n">
        <v>10240468309.879</v>
      </c>
      <c r="AT11" s="2" t="n">
        <v>8606560199.9892998</v>
      </c>
      <c r="AU11" s="2" t="n">
        <v>9807426569.1301994</v>
      </c>
      <c r="AV11" s="2" t="n">
        <v>6545916829.2877998</v>
      </c>
      <c r="AW11" s="2"/>
    </row>
    <row r="12">
      <c r="A12" t="str">
        <f t="shared" si="0"/>
        <v>Land Vehicles</v>
      </c>
      <c r="B12" t="str">
        <f t="shared" si="1"/>
        <v>Multiyear Contract</v>
      </c>
      <c r="M12" t="s">
        <v>583</v>
      </c>
      <c r="N12" t="s">
        <v>593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 t="n">
        <v>132831063</v>
      </c>
      <c r="Z12" s="2" t="n">
        <v>555239629</v>
      </c>
      <c r="AA12" s="2" t="n">
        <v>615585580.42190003</v>
      </c>
      <c r="AB12" s="2" t="n">
        <v>360675622</v>
      </c>
      <c r="AC12" s="2" t="n">
        <v>549101842</v>
      </c>
      <c r="AD12" s="2" t="n">
        <v>345298967</v>
      </c>
      <c r="AE12" s="2" t="n">
        <v>307134858.93370003</v>
      </c>
      <c r="AF12" s="2" t="n">
        <v>-11296493.923900001</v>
      </c>
      <c r="AG12" s="2" t="n">
        <v>109917285.189</v>
      </c>
      <c r="AH12" s="2" t="n">
        <v>158969159.54499999</v>
      </c>
      <c r="AI12" s="2" t="n">
        <v>185953089.76719999</v>
      </c>
      <c r="AJ12" s="2" t="n">
        <v>283772086.33679998</v>
      </c>
      <c r="AK12" s="2" t="n">
        <v>268239484.09099999</v>
      </c>
      <c r="AL12" s="2" t="n">
        <v>99371675.887500003</v>
      </c>
      <c r="AM12" s="2" t="n">
        <v>261220492.18200001</v>
      </c>
      <c r="AN12" s="2" t="n">
        <v>966608872.27040005</v>
      </c>
      <c r="AO12" s="2" t="n">
        <v>1087776160.1024001</v>
      </c>
      <c r="AP12" s="2" t="n">
        <v>1219901915.9642999</v>
      </c>
      <c r="AQ12" s="2" t="n">
        <v>1303838276.5999999</v>
      </c>
      <c r="AR12" s="2" t="n">
        <v>1082689769.2533</v>
      </c>
      <c r="AS12" s="2" t="n">
        <v>685852199.13349998</v>
      </c>
      <c r="AT12" s="2" t="n">
        <v>385455552.87059999</v>
      </c>
      <c r="AU12" s="2" t="n">
        <v>344805928.56080002</v>
      </c>
      <c r="AV12" s="2" t="n">
        <v>282558339.25580001</v>
      </c>
      <c r="AW12" s="2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2" t="n">
        <v>4275032000</v>
      </c>
      <c r="P13" s="2" t="n">
        <v>6503975889</v>
      </c>
      <c r="Q13" s="2" t="n">
        <v>4166812450</v>
      </c>
      <c r="R13" s="2" t="n">
        <v>4396364530</v>
      </c>
      <c r="S13" s="2" t="n">
        <v>3619043411</v>
      </c>
      <c r="T13" s="2" t="n">
        <v>3098454659</v>
      </c>
      <c r="U13" s="2" t="n">
        <v>3678250068</v>
      </c>
      <c r="V13" s="2" t="n">
        <v>3652647546</v>
      </c>
      <c r="W13" s="2" t="n">
        <v>2804250415</v>
      </c>
      <c r="X13" s="2" t="n">
        <v>3507393596</v>
      </c>
      <c r="Y13" s="2"/>
      <c r="Z13" s="2" t="n">
        <v>21457.460899999998</v>
      </c>
      <c r="AA13" s="2"/>
      <c r="AB13" s="2" t="n">
        <v>17039.2503</v>
      </c>
      <c r="AC13" s="2" t="n">
        <v>6181244.8630999997</v>
      </c>
      <c r="AD13" s="2" t="n">
        <v>269033.61</v>
      </c>
      <c r="AE13" s="2" t="n">
        <v>83665743.957699999</v>
      </c>
      <c r="AF13" s="2" t="n">
        <v>42427626</v>
      </c>
      <c r="AG13" s="2" t="n">
        <v>63150595.295299999</v>
      </c>
      <c r="AH13" s="2" t="n">
        <v>124030344.0587</v>
      </c>
      <c r="AI13" s="2" t="n">
        <v>770162158.04050004</v>
      </c>
      <c r="AJ13" s="2" t="n">
        <v>1564931573.0664999</v>
      </c>
      <c r="AK13" s="2" t="n">
        <v>1235984054.5439999</v>
      </c>
      <c r="AL13" s="2" t="n">
        <v>604535805.92449999</v>
      </c>
      <c r="AM13" s="2" t="n">
        <v>732306982.94770002</v>
      </c>
      <c r="AN13" s="2" t="n">
        <v>716638622.10899997</v>
      </c>
      <c r="AO13" s="2" t="n">
        <v>588468344.96340001</v>
      </c>
      <c r="AP13" s="2" t="n">
        <v>603374588.45669997</v>
      </c>
      <c r="AQ13" s="2" t="n">
        <v>977269816.96150005</v>
      </c>
      <c r="AR13" s="2" t="n">
        <v>917643202.75960004</v>
      </c>
      <c r="AS13" s="2" t="n">
        <v>819432266.43040001</v>
      </c>
      <c r="AT13" s="2" t="n">
        <v>695790247.60249996</v>
      </c>
      <c r="AU13" s="2" t="n">
        <v>604135111.41760004</v>
      </c>
      <c r="AV13" s="2" t="n">
        <v>433553579.51130003</v>
      </c>
      <c r="AW13" s="2"/>
    </row>
    <row r="14">
      <c r="A14" t="str">
        <f t="shared" si="0"/>
        <v>Missile Defense</v>
      </c>
      <c r="B14" t="str">
        <f t="shared" si="1"/>
        <v>Not Multiyear</v>
      </c>
      <c r="M14" t="s">
        <v>584</v>
      </c>
      <c r="N14" t="s">
        <v>592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3001039117</v>
      </c>
      <c r="Z14" s="2" t="n">
        <v>3364291516.3999</v>
      </c>
      <c r="AA14" s="2" t="n">
        <v>4726590944.8281002</v>
      </c>
      <c r="AB14" s="2" t="n">
        <v>5036432124.0937996</v>
      </c>
      <c r="AC14" s="2" t="n">
        <v>5992625448.5860004</v>
      </c>
      <c r="AD14" s="2" t="n">
        <v>6492707694.1562996</v>
      </c>
      <c r="AE14" s="2" t="n">
        <v>6761728270.3287001</v>
      </c>
      <c r="AF14" s="2" t="n">
        <v>8308217764.2319002</v>
      </c>
      <c r="AG14" s="2" t="n">
        <v>8749211432.3237</v>
      </c>
      <c r="AH14" s="2" t="n">
        <v>10462538766.7658</v>
      </c>
      <c r="AI14" s="2" t="n">
        <v>10412535393.5254</v>
      </c>
      <c r="AJ14" s="2" t="n">
        <v>10495019687.701</v>
      </c>
      <c r="AK14" s="2" t="n">
        <v>10658807368.6334</v>
      </c>
      <c r="AL14" s="2" t="n">
        <v>10224189880.483601</v>
      </c>
      <c r="AM14" s="2" t="n">
        <v>7856384271.2315998</v>
      </c>
      <c r="AN14" s="2" t="n">
        <v>8299339079.3527002</v>
      </c>
      <c r="AO14" s="2" t="n">
        <v>8557547177.2496996</v>
      </c>
      <c r="AP14" s="2" t="n">
        <v>7384877427.3830996</v>
      </c>
      <c r="AQ14" s="2" t="n">
        <v>12751602235.6346</v>
      </c>
      <c r="AR14" s="2" t="n">
        <v>14002197113.4443</v>
      </c>
      <c r="AS14" s="2" t="n">
        <v>17043185568.5443</v>
      </c>
      <c r="AT14" s="2" t="n">
        <v>10151448887.437901</v>
      </c>
      <c r="AU14" s="2" t="n">
        <v>11557644033.014999</v>
      </c>
      <c r="AV14" s="2" t="n">
        <v>6769042709.1113005</v>
      </c>
      <c r="AW14" s="2"/>
    </row>
    <row r="15">
      <c r="A15" t="str">
        <f t="shared" si="0"/>
        <v>Missile Defense</v>
      </c>
      <c r="B15" t="str">
        <f t="shared" si="1"/>
        <v>Multiyear Contract</v>
      </c>
      <c r="M15" t="s">
        <v>584</v>
      </c>
      <c r="N15" t="s">
        <v>593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 t="n">
        <v>0</v>
      </c>
      <c r="AE15" s="2" t="n">
        <v>1499666</v>
      </c>
      <c r="AF15" s="2" t="n">
        <v>0</v>
      </c>
      <c r="AG15" s="2" t="n">
        <v>12514506</v>
      </c>
      <c r="AH15" s="2" t="n">
        <v>33936701.023400001</v>
      </c>
      <c r="AI15" s="2" t="n">
        <v>125925299.48729999</v>
      </c>
      <c r="AJ15" s="2" t="n">
        <v>383128259.87800002</v>
      </c>
      <c r="AK15" s="2" t="n">
        <v>423994106.6857</v>
      </c>
      <c r="AL15" s="2" t="n">
        <v>430856481.65880001</v>
      </c>
      <c r="AM15" s="2" t="n">
        <v>431837958.32249999</v>
      </c>
      <c r="AN15" s="2" t="n">
        <v>850657228.61259997</v>
      </c>
      <c r="AO15" s="2" t="n">
        <v>1096734533.3894999</v>
      </c>
      <c r="AP15" s="2" t="n">
        <v>979757556.86740005</v>
      </c>
      <c r="AQ15" s="2" t="n">
        <v>410011251.05059999</v>
      </c>
      <c r="AR15" s="2" t="n">
        <v>532549070.70020002</v>
      </c>
      <c r="AS15" s="2" t="n">
        <v>2062585537.0267999</v>
      </c>
      <c r="AT15" s="2" t="n">
        <v>1716750001.6499</v>
      </c>
      <c r="AU15" s="2" t="n">
        <v>2057858229.6231</v>
      </c>
      <c r="AV15" s="2" t="n">
        <v>2697961447.4815998</v>
      </c>
      <c r="AW15" s="2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2" t="n">
        <v>3035334000</v>
      </c>
      <c r="P16" s="2" t="n">
        <v>5206015283</v>
      </c>
      <c r="Q16" s="2" t="n">
        <v>3918554592</v>
      </c>
      <c r="R16" s="2" t="n">
        <v>4991418711</v>
      </c>
      <c r="S16" s="2" t="n">
        <v>4289293657</v>
      </c>
      <c r="T16" s="2" t="n">
        <v>3486356407</v>
      </c>
      <c r="U16" s="2" t="n">
        <v>3715624896</v>
      </c>
      <c r="V16" s="2" t="n">
        <v>4012460461</v>
      </c>
      <c r="W16" s="2" t="n">
        <v>3602703203</v>
      </c>
      <c r="X16" s="2" t="n">
        <v>3665542951</v>
      </c>
      <c r="Y16" s="2"/>
      <c r="Z16" s="2"/>
      <c r="AA16" s="2"/>
      <c r="AB16" s="2"/>
      <c r="AC16" s="2"/>
      <c r="AD16" s="2"/>
      <c r="AE16" s="2"/>
      <c r="AF16" s="2"/>
      <c r="AG16" s="2" t="n">
        <v>14997.580099999999</v>
      </c>
      <c r="AH16" s="2" t="n">
        <v>3194285.9904</v>
      </c>
      <c r="AI16" s="2" t="n">
        <v>4196063.6358000003</v>
      </c>
      <c r="AJ16" s="2" t="n">
        <v>32182928.066199999</v>
      </c>
      <c r="AK16" s="2" t="n">
        <v>124619923.6771</v>
      </c>
      <c r="AL16" s="2" t="n">
        <v>152890824.30000001</v>
      </c>
      <c r="AM16" s="2" t="n">
        <v>228235507.84</v>
      </c>
      <c r="AN16" s="2" t="n">
        <v>229390143.60769999</v>
      </c>
      <c r="AO16" s="2" t="n">
        <v>331559947.46100003</v>
      </c>
      <c r="AP16" s="2" t="n">
        <v>268575150.08560002</v>
      </c>
      <c r="AQ16" s="2" t="n">
        <v>265430186.1963</v>
      </c>
      <c r="AR16" s="2" t="n">
        <v>294334592.77939999</v>
      </c>
      <c r="AS16" s="2" t="n">
        <v>263281511.87220001</v>
      </c>
      <c r="AT16" s="2" t="n">
        <v>229341515.7703</v>
      </c>
      <c r="AU16" s="2" t="n">
        <v>201788267.06819999</v>
      </c>
      <c r="AV16" s="2" t="n">
        <v>108717248.86660001</v>
      </c>
      <c r="AW16" s="2"/>
    </row>
    <row r="17">
      <c r="A17" t="str">
        <f t="shared" si="0"/>
        <v>Ordnance and Missiles</v>
      </c>
      <c r="B17" t="str">
        <f t="shared" si="1"/>
        <v>Not Multiyear</v>
      </c>
      <c r="M17" t="s">
        <v>585</v>
      </c>
      <c r="N17" t="s">
        <v>592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7991798109.2749996</v>
      </c>
      <c r="Z17" s="2" t="n">
        <v>8499301262.3983002</v>
      </c>
      <c r="AA17" s="2" t="n">
        <v>11753988944.960899</v>
      </c>
      <c r="AB17" s="2" t="n">
        <v>13066963360.0499</v>
      </c>
      <c r="AC17" s="2" t="n">
        <v>13650101953.1602</v>
      </c>
      <c r="AD17" s="2" t="n">
        <v>14504421520.1777</v>
      </c>
      <c r="AE17" s="2" t="n">
        <v>14569313387.2782</v>
      </c>
      <c r="AF17" s="2" t="n">
        <v>17562892188.879799</v>
      </c>
      <c r="AG17" s="2" t="n">
        <v>18271374845.080601</v>
      </c>
      <c r="AH17" s="2" t="n">
        <v>17172585478.0854</v>
      </c>
      <c r="AI17" s="2" t="n">
        <v>15313941277.982</v>
      </c>
      <c r="AJ17" s="2" t="n">
        <v>14310451514.459499</v>
      </c>
      <c r="AK17" s="2" t="n">
        <v>14678157403.695499</v>
      </c>
      <c r="AL17" s="2" t="n">
        <v>12140499482.2218</v>
      </c>
      <c r="AM17" s="2" t="n">
        <v>11405351756.038799</v>
      </c>
      <c r="AN17" s="2" t="n">
        <v>11981630587.9743</v>
      </c>
      <c r="AO17" s="2" t="n">
        <v>15264727849.011801</v>
      </c>
      <c r="AP17" s="2" t="n">
        <v>16213902884.787701</v>
      </c>
      <c r="AQ17" s="2" t="n">
        <v>19476702916.063499</v>
      </c>
      <c r="AR17" s="2" t="n">
        <v>21255705314.756199</v>
      </c>
      <c r="AS17" s="2" t="n">
        <v>21976889989.126598</v>
      </c>
      <c r="AT17" s="2" t="n">
        <v>20205892452.684799</v>
      </c>
      <c r="AU17" s="2" t="n">
        <v>19323007520.7141</v>
      </c>
      <c r="AV17" s="2" t="n">
        <v>17294805247.789902</v>
      </c>
      <c r="AW17" s="2"/>
    </row>
    <row r="18">
      <c r="A18" t="str">
        <f t="shared" si="0"/>
        <v>Ordnance and Missiles</v>
      </c>
      <c r="B18" t="str">
        <f t="shared" si="1"/>
        <v>Multiyear Contract</v>
      </c>
      <c r="M18" t="s">
        <v>585</v>
      </c>
      <c r="N18" t="s">
        <v>593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689604127</v>
      </c>
      <c r="Z18" s="2" t="n">
        <v>621458572</v>
      </c>
      <c r="AA18" s="2" t="n">
        <v>604950296</v>
      </c>
      <c r="AB18" s="2" t="n">
        <v>498865082</v>
      </c>
      <c r="AC18" s="2" t="n">
        <v>441979498</v>
      </c>
      <c r="AD18" s="2" t="n">
        <v>334214698</v>
      </c>
      <c r="AE18" s="2" t="n">
        <v>456487690</v>
      </c>
      <c r="AF18" s="2" t="n">
        <v>383715106.4619</v>
      </c>
      <c r="AG18" s="2" t="n">
        <v>924126767.83329999</v>
      </c>
      <c r="AH18" s="2" t="n">
        <v>601948094.43200004</v>
      </c>
      <c r="AI18" s="2" t="n">
        <v>995131112.36699998</v>
      </c>
      <c r="AJ18" s="2" t="n">
        <v>686293543.98080003</v>
      </c>
      <c r="AK18" s="2" t="n">
        <v>510474074.48360002</v>
      </c>
      <c r="AL18" s="2" t="n">
        <v>615803428.53999996</v>
      </c>
      <c r="AM18" s="2" t="n">
        <v>824945163.54809999</v>
      </c>
      <c r="AN18" s="2" t="n">
        <v>911617328.70640004</v>
      </c>
      <c r="AO18" s="2" t="n">
        <v>651956434.42250001</v>
      </c>
      <c r="AP18" s="2" t="n">
        <v>1002365037.1516</v>
      </c>
      <c r="AQ18" s="2" t="n">
        <v>1375905862.6928</v>
      </c>
      <c r="AR18" s="2" t="n">
        <v>1060550100.5094</v>
      </c>
      <c r="AS18" s="2" t="n">
        <v>1206469344.2962999</v>
      </c>
      <c r="AT18" s="2" t="n">
        <v>1260193528.4742999</v>
      </c>
      <c r="AU18" s="2" t="n">
        <v>638916824.43089998</v>
      </c>
      <c r="AV18" s="2" t="n">
        <v>552534492.35500002</v>
      </c>
      <c r="AW18" s="2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2" t="n">
        <v>11331278000</v>
      </c>
      <c r="P19" s="2" t="n">
        <v>14834080775</v>
      </c>
      <c r="Q19" s="2" t="n">
        <v>13464555013</v>
      </c>
      <c r="R19" s="2" t="n">
        <v>11175370345</v>
      </c>
      <c r="S19" s="2" t="n">
        <v>8533017359</v>
      </c>
      <c r="T19" s="2" t="n">
        <v>8543659793</v>
      </c>
      <c r="U19" s="2" t="n">
        <v>8817441132</v>
      </c>
      <c r="V19" s="2" t="n">
        <v>8032566815</v>
      </c>
      <c r="W19" s="2" t="n">
        <v>8630834203</v>
      </c>
      <c r="X19" s="2" t="n">
        <v>9161817835</v>
      </c>
      <c r="Y19" s="2"/>
      <c r="Z19" s="2" t="n">
        <v>13650</v>
      </c>
      <c r="AA19" s="2" t="n">
        <v>80939.398400000005</v>
      </c>
      <c r="AB19" s="2" t="n">
        <v>2007736</v>
      </c>
      <c r="AC19" s="2" t="n">
        <v>1411138</v>
      </c>
      <c r="AD19" s="2"/>
      <c r="AE19" s="2" t="n">
        <v>-5618.02</v>
      </c>
      <c r="AF19" s="2" t="n">
        <v>56884.998500000002</v>
      </c>
      <c r="AG19" s="2" t="n">
        <v>10546189</v>
      </c>
      <c r="AH19" s="2" t="n">
        <v>141007368.3504</v>
      </c>
      <c r="AI19" s="2" t="n">
        <v>377823202.77399999</v>
      </c>
      <c r="AJ19" s="2" t="n">
        <v>429376991.56879997</v>
      </c>
      <c r="AK19" s="2" t="n">
        <v>491302699.77569997</v>
      </c>
      <c r="AL19" s="2" t="n">
        <v>284309686.78289998</v>
      </c>
      <c r="AM19" s="2" t="n">
        <v>347806350.86540002</v>
      </c>
      <c r="AN19" s="2" t="n">
        <v>357746313.64389998</v>
      </c>
      <c r="AO19" s="2" t="n">
        <v>559364829.41400003</v>
      </c>
      <c r="AP19" s="2" t="n">
        <v>828444679.60350001</v>
      </c>
      <c r="AQ19" s="2" t="n">
        <v>819734904.79009998</v>
      </c>
      <c r="AR19" s="2" t="n">
        <v>828295787.09609997</v>
      </c>
      <c r="AS19" s="2" t="n">
        <v>680409284.82690001</v>
      </c>
      <c r="AT19" s="2" t="n">
        <v>504924702.74669999</v>
      </c>
      <c r="AU19" s="2" t="n">
        <v>518101636.77289999</v>
      </c>
      <c r="AV19" s="2" t="n">
        <v>425782974.34619999</v>
      </c>
      <c r="AW19" s="2"/>
    </row>
    <row r="20">
      <c r="A20" t="str">
        <f t="shared" si="0"/>
        <v>Other Products</v>
      </c>
      <c r="B20" t="str">
        <f t="shared" si="1"/>
        <v>Not Multiyear</v>
      </c>
      <c r="M20" t="s">
        <v>586</v>
      </c>
      <c r="N20" t="s">
        <v>592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8089495217</v>
      </c>
      <c r="Z20" s="2" t="n">
        <v>9573790668</v>
      </c>
      <c r="AA20" s="2" t="n">
        <v>11982028708.241501</v>
      </c>
      <c r="AB20" s="2" t="n">
        <v>14714261920.4158</v>
      </c>
      <c r="AC20" s="2" t="n">
        <v>18036081117.5191</v>
      </c>
      <c r="AD20" s="2" t="n">
        <v>30194004851.746399</v>
      </c>
      <c r="AE20" s="2" t="n">
        <v>33831884270.814098</v>
      </c>
      <c r="AF20" s="2" t="n">
        <v>34218897680.026199</v>
      </c>
      <c r="AG20" s="2" t="n">
        <v>37155930073.521698</v>
      </c>
      <c r="AH20" s="2" t="n">
        <v>32778221187.260502</v>
      </c>
      <c r="AI20" s="2" t="n">
        <v>25286466232.649502</v>
      </c>
      <c r="AJ20" s="2" t="n">
        <v>25048061126.656898</v>
      </c>
      <c r="AK20" s="2" t="n">
        <v>32232219714.4786</v>
      </c>
      <c r="AL20" s="2" t="n">
        <v>21488639417.260601</v>
      </c>
      <c r="AM20" s="2" t="n">
        <v>19269820681.435299</v>
      </c>
      <c r="AN20" s="2" t="n">
        <v>17855226682.310699</v>
      </c>
      <c r="AO20" s="2" t="n">
        <v>17406266264.448399</v>
      </c>
      <c r="AP20" s="2" t="n">
        <v>19565890593.935001</v>
      </c>
      <c r="AQ20" s="2" t="n">
        <v>22704949318.9986</v>
      </c>
      <c r="AR20" s="2" t="n">
        <v>20948902306.878799</v>
      </c>
      <c r="AS20" s="2" t="n">
        <v>22209475724.369598</v>
      </c>
      <c r="AT20" s="2" t="n">
        <v>44725469212.850197</v>
      </c>
      <c r="AU20" s="2" t="n">
        <v>56496994159.452202</v>
      </c>
      <c r="AV20" s="2" t="n">
        <v>17458239681.766602</v>
      </c>
      <c r="AW20" s="2"/>
    </row>
    <row r="21">
      <c r="A21" t="str">
        <f t="shared" si="0"/>
        <v>Other Products</v>
      </c>
      <c r="B21" t="str">
        <f t="shared" si="1"/>
        <v>Multiyear Contract</v>
      </c>
      <c r="M21" t="s">
        <v>586</v>
      </c>
      <c r="N21" t="s">
        <v>593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 t="n">
        <v>547243599</v>
      </c>
      <c r="Z21" s="2" t="n">
        <v>651158899</v>
      </c>
      <c r="AA21" s="2" t="n">
        <v>1409878245</v>
      </c>
      <c r="AB21" s="2" t="n">
        <v>828859641</v>
      </c>
      <c r="AC21" s="2" t="n">
        <v>279758313.75</v>
      </c>
      <c r="AD21" s="2" t="n">
        <v>1593947542.0132</v>
      </c>
      <c r="AE21" s="2" t="n">
        <v>785830341.79470003</v>
      </c>
      <c r="AF21" s="2" t="n">
        <v>72762269.695999995</v>
      </c>
      <c r="AG21" s="2" t="n">
        <v>1937472360.1496</v>
      </c>
      <c r="AH21" s="2" t="n">
        <v>2001131945.6329999</v>
      </c>
      <c r="AI21" s="2" t="n">
        <v>1562477563.8164001</v>
      </c>
      <c r="AJ21" s="2" t="n">
        <v>2714395919.4685001</v>
      </c>
      <c r="AK21" s="2" t="n">
        <v>1217613372.1998999</v>
      </c>
      <c r="AL21" s="2" t="n">
        <v>2943566478.3081999</v>
      </c>
      <c r="AM21" s="2" t="n">
        <v>3115398261.0763998</v>
      </c>
      <c r="AN21" s="2" t="n">
        <v>1353200678.6466999</v>
      </c>
      <c r="AO21" s="2" t="n">
        <v>250656164.82910001</v>
      </c>
      <c r="AP21" s="2" t="n">
        <v>171584673.4364</v>
      </c>
      <c r="AQ21" s="2" t="n">
        <v>232615045.9438</v>
      </c>
      <c r="AR21" s="2" t="n">
        <v>337241419.64609998</v>
      </c>
      <c r="AS21" s="2" t="n">
        <v>1443443911.7124</v>
      </c>
      <c r="AT21" s="2" t="n">
        <v>7184379627.0810003</v>
      </c>
      <c r="AU21" s="2" t="n">
        <v>268011550.4289</v>
      </c>
      <c r="AV21" s="2" t="n">
        <v>147318024.69319999</v>
      </c>
      <c r="AW21" s="2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2" t="n">
        <v>10893531000</v>
      </c>
      <c r="P22" s="2" t="n">
        <v>13666534115</v>
      </c>
      <c r="Q22" s="2" t="n">
        <v>9670953302</v>
      </c>
      <c r="R22" s="2" t="n">
        <v>10550468583</v>
      </c>
      <c r="S22" s="2" t="n">
        <v>8625703645</v>
      </c>
      <c r="T22" s="2" t="n">
        <v>8564693193</v>
      </c>
      <c r="U22" s="2" t="n">
        <v>9626845429</v>
      </c>
      <c r="V22" s="2" t="n">
        <v>9689825022</v>
      </c>
      <c r="W22" s="2" t="n">
        <v>8560246161</v>
      </c>
      <c r="X22" s="2" t="n">
        <v>7673714576</v>
      </c>
      <c r="Y22" s="2" t="n">
        <v>26384.09</v>
      </c>
      <c r="Z22" s="2" t="n">
        <v>15130</v>
      </c>
      <c r="AA22" s="2" t="n">
        <v>1224</v>
      </c>
      <c r="AB22" s="2" t="n">
        <v>54065.010399999999</v>
      </c>
      <c r="AC22" s="2" t="n">
        <v>750874.62560000003</v>
      </c>
      <c r="AD22" s="2" t="n">
        <v>549346.46</v>
      </c>
      <c r="AE22" s="2" t="n">
        <v>2283668.7387000001</v>
      </c>
      <c r="AF22" s="2" t="n">
        <v>71757.2</v>
      </c>
      <c r="AG22" s="2" t="n">
        <v>6735069.9330000002</v>
      </c>
      <c r="AH22" s="2" t="n">
        <v>839540711.8247</v>
      </c>
      <c r="AI22" s="2" t="n">
        <v>2272592563.0895</v>
      </c>
      <c r="AJ22" s="2" t="n">
        <v>2244550117.7546</v>
      </c>
      <c r="AK22" s="2" t="n">
        <v>1907999139.7736001</v>
      </c>
      <c r="AL22" s="2" t="n">
        <v>2031850958.8764999</v>
      </c>
      <c r="AM22" s="2" t="n">
        <v>1882637958.7564001</v>
      </c>
      <c r="AN22" s="2" t="n">
        <v>1860683430.9707999</v>
      </c>
      <c r="AO22" s="2" t="n">
        <v>1749327234.6019001</v>
      </c>
      <c r="AP22" s="2" t="n">
        <v>1839096795.8789999</v>
      </c>
      <c r="AQ22" s="2" t="n">
        <v>2445833728.3381</v>
      </c>
      <c r="AR22" s="2" t="n">
        <v>1926487654.8074999</v>
      </c>
      <c r="AS22" s="2" t="n">
        <v>1856532567.0901999</v>
      </c>
      <c r="AT22" s="2" t="n">
        <v>1590954425.7003</v>
      </c>
      <c r="AU22" s="2" t="n">
        <v>1745841541.8325</v>
      </c>
      <c r="AV22" s="2" t="n">
        <v>1341474707.6552</v>
      </c>
      <c r="AW22" s="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587</v>
      </c>
      <c r="N23" t="s">
        <v>592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 t="n">
        <v>12352927913.1887</v>
      </c>
      <c r="Z23" s="2" t="n">
        <v>12371760060.2323</v>
      </c>
      <c r="AA23" s="2" t="n">
        <v>15823865369.1511</v>
      </c>
      <c r="AB23" s="2" t="n">
        <v>18299112724.2682</v>
      </c>
      <c r="AC23" s="2" t="n">
        <v>20366212702.948399</v>
      </c>
      <c r="AD23" s="2" t="n">
        <v>25329591881.576599</v>
      </c>
      <c r="AE23" s="2" t="n">
        <v>28644510126.938202</v>
      </c>
      <c r="AF23" s="2" t="n">
        <v>30163712685.011501</v>
      </c>
      <c r="AG23" s="2" t="n">
        <v>33558198690.1786</v>
      </c>
      <c r="AH23" s="2" t="n">
        <v>37931005909.137703</v>
      </c>
      <c r="AI23" s="2" t="n">
        <v>37955684938.8535</v>
      </c>
      <c r="AJ23" s="2" t="n">
        <v>37178211473.057602</v>
      </c>
      <c r="AK23" s="2" t="n">
        <v>37155113216.802902</v>
      </c>
      <c r="AL23" s="2" t="n">
        <v>31028450696.0224</v>
      </c>
      <c r="AM23" s="2" t="n">
        <v>30369978142.022301</v>
      </c>
      <c r="AN23" s="2" t="n">
        <v>29670130718.457699</v>
      </c>
      <c r="AO23" s="2" t="n">
        <v>29320292334.569698</v>
      </c>
      <c r="AP23" s="2" t="n">
        <v>29962460697.995499</v>
      </c>
      <c r="AQ23" s="2" t="n">
        <v>34251254763.877201</v>
      </c>
      <c r="AR23" s="2" t="n">
        <v>37166034918.421501</v>
      </c>
      <c r="AS23" s="2" t="n">
        <v>38510753324.380798</v>
      </c>
      <c r="AT23" s="2" t="n">
        <v>46748429731.402901</v>
      </c>
      <c r="AU23" s="2" t="n">
        <v>49860492492.353302</v>
      </c>
      <c r="AV23" s="2" t="n">
        <v>33804690743.835499</v>
      </c>
      <c r="AW23" s="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587</v>
      </c>
      <c r="N24" t="s">
        <v>593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 t="n">
        <v>64147136.875</v>
      </c>
      <c r="Z24" s="2" t="n">
        <v>50297065</v>
      </c>
      <c r="AA24" s="2" t="n">
        <v>13912240</v>
      </c>
      <c r="AB24" s="2" t="n">
        <v>126155339</v>
      </c>
      <c r="AC24" s="2" t="n">
        <v>172427649</v>
      </c>
      <c r="AD24" s="2" t="n">
        <v>94416663.390599996</v>
      </c>
      <c r="AE24" s="2" t="n">
        <v>74749688.601799995</v>
      </c>
      <c r="AF24" s="2" t="n">
        <v>131893694.3997</v>
      </c>
      <c r="AG24" s="2" t="n">
        <v>232369921.43979999</v>
      </c>
      <c r="AH24" s="2" t="n">
        <v>302562665.13230002</v>
      </c>
      <c r="AI24" s="2" t="n">
        <v>619521839.68309999</v>
      </c>
      <c r="AJ24" s="2" t="n">
        <v>637605516.84650004</v>
      </c>
      <c r="AK24" s="2" t="n">
        <v>594830977.06959999</v>
      </c>
      <c r="AL24" s="2" t="n">
        <v>654586040.62249994</v>
      </c>
      <c r="AM24" s="2" t="n">
        <v>439046003.22140002</v>
      </c>
      <c r="AN24" s="2" t="n">
        <v>513493161.30290002</v>
      </c>
      <c r="AO24" s="2" t="n">
        <v>690490334.14619994</v>
      </c>
      <c r="AP24" s="2" t="n">
        <v>925023027.04789996</v>
      </c>
      <c r="AQ24" s="2" t="n">
        <v>681322691.21449995</v>
      </c>
      <c r="AR24" s="2" t="n">
        <v>1086069155.4688001</v>
      </c>
      <c r="AS24" s="2" t="n">
        <v>1254052448.8836</v>
      </c>
      <c r="AT24" s="2" t="n">
        <v>970228858.20340002</v>
      </c>
      <c r="AU24" s="2" t="n">
        <v>1100942537.984</v>
      </c>
      <c r="AV24" s="2" t="n">
        <v>922293809.94120002</v>
      </c>
      <c r="AW24" s="2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2" t="n">
        <v>7773865381</v>
      </c>
      <c r="P25" s="2" t="n">
        <v>7927436229</v>
      </c>
      <c r="Q25" s="2" t="n">
        <v>8786567450</v>
      </c>
      <c r="R25" s="2" t="n">
        <v>8567595442</v>
      </c>
      <c r="S25" s="2" t="n">
        <v>8463162454</v>
      </c>
      <c r="T25" s="2" t="n">
        <v>8878189431</v>
      </c>
      <c r="U25" s="2" t="n">
        <v>9287693638</v>
      </c>
      <c r="V25" s="2" t="n">
        <v>9695769466</v>
      </c>
      <c r="W25" s="2" t="n">
        <v>10804672536</v>
      </c>
      <c r="X25" s="2" t="n">
        <v>11285682035</v>
      </c>
      <c r="Y25" s="2" t="n">
        <v>20280</v>
      </c>
      <c r="Z25" s="2" t="n">
        <v>26378.669900000001</v>
      </c>
      <c r="AA25" s="2" t="n">
        <v>2000</v>
      </c>
      <c r="AB25" s="2" t="n">
        <v>69150</v>
      </c>
      <c r="AC25" s="2" t="n">
        <v>57957</v>
      </c>
      <c r="AD25" s="2" t="n">
        <v>1400042.3025</v>
      </c>
      <c r="AE25" s="2" t="n">
        <v>1919866.3171999999</v>
      </c>
      <c r="AF25" s="2" t="n">
        <v>546826</v>
      </c>
      <c r="AG25" s="2" t="n">
        <v>3293501.3500999999</v>
      </c>
      <c r="AH25" s="2" t="n">
        <v>285899540.08829999</v>
      </c>
      <c r="AI25" s="2" t="n">
        <v>1498657802.3031001</v>
      </c>
      <c r="AJ25" s="2" t="n">
        <v>2046451300.5941999</v>
      </c>
      <c r="AK25" s="2" t="n">
        <v>2371789771.5419002</v>
      </c>
      <c r="AL25" s="2" t="n">
        <v>2261114151.1036</v>
      </c>
      <c r="AM25" s="2" t="n">
        <v>2662987743.1162</v>
      </c>
      <c r="AN25" s="2" t="n">
        <v>2962103097.4074998</v>
      </c>
      <c r="AO25" s="2" t="n">
        <v>3357240965.2059002</v>
      </c>
      <c r="AP25" s="2" t="n">
        <v>3771705596.5110998</v>
      </c>
      <c r="AQ25" s="2" t="n">
        <v>3719589632.9638</v>
      </c>
      <c r="AR25" s="2" t="n">
        <v>4298489583.4827003</v>
      </c>
      <c r="AS25" s="2" t="n">
        <v>4482357259.8030996</v>
      </c>
      <c r="AT25" s="2" t="n">
        <v>4433842350.4539003</v>
      </c>
      <c r="AU25" s="2" t="n">
        <v>4018885243.4531999</v>
      </c>
      <c r="AV25" s="2" t="n">
        <v>2929522805.9217</v>
      </c>
      <c r="AW25" s="2"/>
    </row>
    <row r="26">
      <c r="A26" t="str">
        <f t="shared" si="0"/>
        <v>Other Services</v>
      </c>
      <c r="B26" t="str">
        <f t="shared" si="1"/>
        <v>Not Multiyear</v>
      </c>
      <c r="M26" t="s">
        <v>588</v>
      </c>
      <c r="N26" t="s">
        <v>592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 t="n">
        <v>6506896271.1197996</v>
      </c>
      <c r="Z26" s="2" t="n">
        <v>7420418624.8457003</v>
      </c>
      <c r="AA26" s="2" t="n">
        <v>10544805932.478701</v>
      </c>
      <c r="AB26" s="2" t="n">
        <v>16104401686.601601</v>
      </c>
      <c r="AC26" s="2" t="n">
        <v>20105453816.652901</v>
      </c>
      <c r="AD26" s="2" t="n">
        <v>22195322000.973202</v>
      </c>
      <c r="AE26" s="2" t="n">
        <v>24229967799.5229</v>
      </c>
      <c r="AF26" s="2" t="n">
        <v>24489836880.131599</v>
      </c>
      <c r="AG26" s="2" t="n">
        <v>27448307104.477699</v>
      </c>
      <c r="AH26" s="2" t="n">
        <v>30648596115.033699</v>
      </c>
      <c r="AI26" s="2" t="n">
        <v>29898675847.432499</v>
      </c>
      <c r="AJ26" s="2" t="n">
        <v>34802260317.354401</v>
      </c>
      <c r="AK26" s="2" t="n">
        <v>32323714760.569401</v>
      </c>
      <c r="AL26" s="2" t="n">
        <v>29400762287.855202</v>
      </c>
      <c r="AM26" s="2" t="n">
        <v>24149763288.961498</v>
      </c>
      <c r="AN26" s="2" t="n">
        <v>21559728252.114101</v>
      </c>
      <c r="AO26" s="2" t="n">
        <v>22160858872.172699</v>
      </c>
      <c r="AP26" s="2" t="n">
        <v>24119750344.338501</v>
      </c>
      <c r="AQ26" s="2" t="n">
        <v>25933044800.167801</v>
      </c>
      <c r="AR26" s="2" t="n">
        <v>27201658032.972</v>
      </c>
      <c r="AS26" s="2" t="n">
        <v>26798395072.323399</v>
      </c>
      <c r="AT26" s="2" t="n">
        <v>26458536236.239399</v>
      </c>
      <c r="AU26" s="2" t="n">
        <v>28184436279.110401</v>
      </c>
      <c r="AV26" s="2" t="n">
        <v>19877117461.607101</v>
      </c>
      <c r="AW26" s="2"/>
    </row>
    <row r="27">
      <c r="A27" t="str">
        <f t="shared" si="0"/>
        <v>Other Services</v>
      </c>
      <c r="B27" t="str">
        <f t="shared" si="1"/>
        <v>Multiyear Contract</v>
      </c>
      <c r="M27" t="s">
        <v>588</v>
      </c>
      <c r="N27" t="s">
        <v>593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n">
        <v>310000</v>
      </c>
      <c r="AB27" s="2" t="n">
        <v>896448.9375</v>
      </c>
      <c r="AC27" s="2" t="n">
        <v>3464015.3594</v>
      </c>
      <c r="AD27" s="2" t="n">
        <v>17507712.7031</v>
      </c>
      <c r="AE27" s="2" t="n">
        <v>8491624</v>
      </c>
      <c r="AF27" s="2" t="n">
        <v>7820843</v>
      </c>
      <c r="AG27" s="2" t="n">
        <v>16319656.7114</v>
      </c>
      <c r="AH27" s="2" t="n">
        <v>23051906.113299999</v>
      </c>
      <c r="AI27" s="2" t="n">
        <v>50752373.042999998</v>
      </c>
      <c r="AJ27" s="2" t="n">
        <v>96438406.395799994</v>
      </c>
      <c r="AK27" s="2" t="n">
        <v>248510755.33669999</v>
      </c>
      <c r="AL27" s="2" t="n">
        <v>217014453.17750001</v>
      </c>
      <c r="AM27" s="2" t="n">
        <v>114178230.07709999</v>
      </c>
      <c r="AN27" s="2" t="n">
        <v>94508716.503099993</v>
      </c>
      <c r="AO27" s="2" t="n">
        <v>75943411.237100005</v>
      </c>
      <c r="AP27" s="2" t="n">
        <v>96688584.176200002</v>
      </c>
      <c r="AQ27" s="2" t="n">
        <v>216443256.0539</v>
      </c>
      <c r="AR27" s="2" t="n">
        <v>87677583.982299998</v>
      </c>
      <c r="AS27" s="2" t="n">
        <v>134687403.4632</v>
      </c>
      <c r="AT27" s="2" t="n">
        <v>156793850.6322</v>
      </c>
      <c r="AU27" s="2" t="n">
        <v>273067075.49800003</v>
      </c>
      <c r="AV27" s="2" t="n">
        <v>193081829.27200001</v>
      </c>
      <c r="AW27" s="2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2" t="n">
        <v>4385190184</v>
      </c>
      <c r="P28" s="2" t="n">
        <v>5641814985</v>
      </c>
      <c r="Q28" s="2" t="n">
        <v>4211344274</v>
      </c>
      <c r="R28" s="2" t="n">
        <v>3075823560</v>
      </c>
      <c r="S28" s="2" t="n">
        <v>4014703413</v>
      </c>
      <c r="T28" s="2" t="n">
        <v>5272937433</v>
      </c>
      <c r="U28" s="2" t="n">
        <v>5083168952</v>
      </c>
      <c r="V28" s="2" t="n">
        <v>5793220616</v>
      </c>
      <c r="W28" s="2" t="n">
        <v>6068760797</v>
      </c>
      <c r="X28" s="2" t="n">
        <v>7339018466</v>
      </c>
      <c r="Y28" s="2"/>
      <c r="Z28" s="2" t="n">
        <v>0</v>
      </c>
      <c r="AA28" s="2"/>
      <c r="AB28" s="2" t="n">
        <v>49605.099600000001</v>
      </c>
      <c r="AC28" s="2" t="n">
        <v>862956.02190000005</v>
      </c>
      <c r="AD28" s="2" t="n">
        <v>207223.68650000001</v>
      </c>
      <c r="AE28" s="2" t="n">
        <v>371242.74680000002</v>
      </c>
      <c r="AF28" s="2" t="n">
        <v>227041.0938</v>
      </c>
      <c r="AG28" s="2" t="n">
        <v>3334865.2817000002</v>
      </c>
      <c r="AH28" s="2" t="n">
        <v>52001208.573399998</v>
      </c>
      <c r="AI28" s="2" t="n">
        <v>3078396370.8221002</v>
      </c>
      <c r="AJ28" s="2" t="n">
        <v>1893971618.0910001</v>
      </c>
      <c r="AK28" s="2" t="n">
        <v>1291927478.9779</v>
      </c>
      <c r="AL28" s="2" t="n">
        <v>1037171106.6032</v>
      </c>
      <c r="AM28" s="2" t="n">
        <v>1393619301.2921</v>
      </c>
      <c r="AN28" s="2" t="n">
        <v>1309787464.1015999</v>
      </c>
      <c r="AO28" s="2" t="n">
        <v>1592315614.3936999</v>
      </c>
      <c r="AP28" s="2" t="n">
        <v>2001330772.6357</v>
      </c>
      <c r="AQ28" s="2" t="n">
        <v>2453182862.6508999</v>
      </c>
      <c r="AR28" s="2" t="n">
        <v>2327500354.7270999</v>
      </c>
      <c r="AS28" s="2" t="n">
        <v>2661858363.6677999</v>
      </c>
      <c r="AT28" s="2" t="n">
        <v>2197629676.4741001</v>
      </c>
      <c r="AU28" s="2" t="n">
        <v>2285120148.4295001</v>
      </c>
      <c r="AV28" s="2" t="n">
        <v>1436005905.0274</v>
      </c>
      <c r="AW28" s="2"/>
    </row>
    <row r="29">
      <c r="A29" t="str">
        <f t="shared" si="0"/>
        <v>Ships &amp; Submarines</v>
      </c>
      <c r="B29" t="str">
        <f t="shared" si="1"/>
        <v>Not Multiyear</v>
      </c>
      <c r="M29" t="s">
        <v>589</v>
      </c>
      <c r="N29" t="s">
        <v>592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 t="n">
        <v>8345252549</v>
      </c>
      <c r="Z29" s="2" t="n">
        <v>11997822644</v>
      </c>
      <c r="AA29" s="2" t="n">
        <v>12553505373.930201</v>
      </c>
      <c r="AB29" s="2" t="n">
        <v>12365964771.0506</v>
      </c>
      <c r="AC29" s="2" t="n">
        <v>14679173312.163601</v>
      </c>
      <c r="AD29" s="2" t="n">
        <v>13866311681.1306</v>
      </c>
      <c r="AE29" s="2" t="n">
        <v>16733260832.609699</v>
      </c>
      <c r="AF29" s="2" t="n">
        <v>17146464385.778999</v>
      </c>
      <c r="AG29" s="2" t="n">
        <v>19238942902.924198</v>
      </c>
      <c r="AH29" s="2" t="n">
        <v>18546962014.752998</v>
      </c>
      <c r="AI29" s="2" t="n">
        <v>14088803223.159901</v>
      </c>
      <c r="AJ29" s="2" t="n">
        <v>23737736593.929798</v>
      </c>
      <c r="AK29" s="2" t="n">
        <v>19630898373.733799</v>
      </c>
      <c r="AL29" s="2" t="n">
        <v>17590960356.761501</v>
      </c>
      <c r="AM29" s="2" t="n">
        <v>18810017605.479198</v>
      </c>
      <c r="AN29" s="2" t="n">
        <v>18334614718.836102</v>
      </c>
      <c r="AO29" s="2" t="n">
        <v>20880785253.042702</v>
      </c>
      <c r="AP29" s="2" t="n">
        <v>23639463799.4841</v>
      </c>
      <c r="AQ29" s="2" t="n">
        <v>27198682167.506001</v>
      </c>
      <c r="AR29" s="2" t="n">
        <v>28285986436.876301</v>
      </c>
      <c r="AS29" s="2" t="n">
        <v>34862617997.205803</v>
      </c>
      <c r="AT29" s="2" t="n">
        <v>28829842889.133999</v>
      </c>
      <c r="AU29" s="2" t="n">
        <v>30562605100.642101</v>
      </c>
      <c r="AV29" s="2" t="n">
        <v>22179100925.1991</v>
      </c>
      <c r="AW29" s="2"/>
    </row>
    <row r="30">
      <c r="A30" t="str">
        <f t="shared" si="0"/>
        <v>Ships &amp; Submarines</v>
      </c>
      <c r="B30" t="str">
        <f t="shared" si="1"/>
        <v>Multiyear Contract</v>
      </c>
      <c r="M30" t="s">
        <v>589</v>
      </c>
      <c r="N30" t="s">
        <v>593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 t="n">
        <v>1010569214</v>
      </c>
      <c r="Z30" s="2" t="n">
        <v>406504649</v>
      </c>
      <c r="AA30" s="2" t="n">
        <v>142046015</v>
      </c>
      <c r="AB30" s="2" t="n">
        <v>306674237</v>
      </c>
      <c r="AC30" s="2" t="n">
        <v>163589753</v>
      </c>
      <c r="AD30" s="2" t="n">
        <v>176006865</v>
      </c>
      <c r="AE30" s="2" t="n">
        <v>85925660</v>
      </c>
      <c r="AF30" s="2" t="n">
        <v>106010563</v>
      </c>
      <c r="AG30" s="2" t="n">
        <v>112744400.0953</v>
      </c>
      <c r="AH30" s="2" t="n">
        <v>2900580189.5957999</v>
      </c>
      <c r="AI30" s="2" t="n">
        <v>2747642639.8333001</v>
      </c>
      <c r="AJ30" s="2" t="n">
        <v>3590293921.0823998</v>
      </c>
      <c r="AK30" s="2" t="n">
        <v>3028742035.4355001</v>
      </c>
      <c r="AL30" s="2" t="n">
        <v>4210193753.5938001</v>
      </c>
      <c r="AM30" s="2" t="n">
        <v>3428225376.1784</v>
      </c>
      <c r="AN30" s="2" t="n">
        <v>1616614736.0272999</v>
      </c>
      <c r="AO30" s="2" t="n">
        <v>2300970569.1367998</v>
      </c>
      <c r="AP30" s="2" t="n">
        <v>2126425562.9078</v>
      </c>
      <c r="AQ30" s="2" t="n">
        <v>2220457256.9131999</v>
      </c>
      <c r="AR30" s="2" t="n">
        <v>3314361264.7399998</v>
      </c>
      <c r="AS30" s="2" t="n">
        <v>3932531104.6009998</v>
      </c>
      <c r="AT30" s="2" t="n">
        <v>1726402686.2156</v>
      </c>
      <c r="AU30" s="2" t="n">
        <v>2189423927.4087</v>
      </c>
      <c r="AV30" s="2" t="n">
        <v>145672634.92199999</v>
      </c>
      <c r="AW30" s="2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2" t="n">
        <v>10680657493</v>
      </c>
      <c r="P31" s="2" t="n">
        <v>9512770712</v>
      </c>
      <c r="Q31" s="2" t="n">
        <v>8600082026</v>
      </c>
      <c r="R31" s="2" t="n">
        <v>9502770472</v>
      </c>
      <c r="S31" s="2" t="n">
        <v>7389026646</v>
      </c>
      <c r="T31" s="2" t="n">
        <v>9654356740</v>
      </c>
      <c r="U31" s="2" t="n">
        <v>7969628348</v>
      </c>
      <c r="V31" s="2" t="n">
        <v>8340521642</v>
      </c>
      <c r="W31" s="2" t="n">
        <v>9369233233</v>
      </c>
      <c r="X31" s="2" t="n">
        <v>8320132027</v>
      </c>
      <c r="Y31" s="2"/>
      <c r="Z31" s="2"/>
      <c r="AA31" s="2"/>
      <c r="AB31" s="2"/>
      <c r="AC31" s="2" t="n">
        <v>58642</v>
      </c>
      <c r="AD31" s="2" t="n">
        <v>25415</v>
      </c>
      <c r="AE31" s="2" t="n">
        <v>17388.880099999998</v>
      </c>
      <c r="AF31" s="2" t="n">
        <v>20008.330099999999</v>
      </c>
      <c r="AG31" s="2" t="n">
        <v>1398190.6898000001</v>
      </c>
      <c r="AH31" s="2" t="n">
        <v>53952311.0436</v>
      </c>
      <c r="AI31" s="2" t="n">
        <v>725744070.05139995</v>
      </c>
      <c r="AJ31" s="2" t="n">
        <v>1061540748.5211</v>
      </c>
      <c r="AK31" s="2" t="n">
        <v>1163877126.7485001</v>
      </c>
      <c r="AL31" s="2" t="n">
        <v>1250124416.9056001</v>
      </c>
      <c r="AM31" s="2" t="n">
        <v>1589183391.4119</v>
      </c>
      <c r="AN31" s="2" t="n">
        <v>1526979618.0452001</v>
      </c>
      <c r="AO31" s="2" t="n">
        <v>1470903401.5852001</v>
      </c>
      <c r="AP31" s="2" t="n">
        <v>1442028002.7084</v>
      </c>
      <c r="AQ31" s="2" t="n">
        <v>1890591881.1987</v>
      </c>
      <c r="AR31" s="2" t="n">
        <v>1705453955.5207</v>
      </c>
      <c r="AS31" s="2" t="n">
        <v>1288153604.4999001</v>
      </c>
      <c r="AT31" s="2" t="n">
        <v>1404898666.2641001</v>
      </c>
      <c r="AU31" s="2" t="n">
        <v>1631445473.0688</v>
      </c>
      <c r="AV31" s="2" t="n">
        <v>335463835.76090002</v>
      </c>
      <c r="AW31" s="2"/>
    </row>
    <row r="32">
      <c r="A32" t="str">
        <f t="shared" si="0"/>
        <v>Space Systems</v>
      </c>
      <c r="B32" t="str">
        <f t="shared" si="1"/>
        <v>Not Multiyear</v>
      </c>
      <c r="M32" t="s">
        <v>590</v>
      </c>
      <c r="N32" t="s">
        <v>592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 t="n">
        <v>3182752124</v>
      </c>
      <c r="Z32" s="2" t="n">
        <v>4150940713</v>
      </c>
      <c r="AA32" s="2" t="n">
        <v>4493775528</v>
      </c>
      <c r="AB32" s="2" t="n">
        <v>5289484137.6601</v>
      </c>
      <c r="AC32" s="2" t="n">
        <v>6274288372.1602001</v>
      </c>
      <c r="AD32" s="2" t="n">
        <v>6522295872.2656002</v>
      </c>
      <c r="AE32" s="2" t="n">
        <v>8010431286.5678997</v>
      </c>
      <c r="AF32" s="2" t="n">
        <v>8205948336.0328999</v>
      </c>
      <c r="AG32" s="2" t="n">
        <v>9551653083.6669006</v>
      </c>
      <c r="AH32" s="2" t="n">
        <v>10314932661.6812</v>
      </c>
      <c r="AI32" s="2" t="n">
        <v>8803654627.4813004</v>
      </c>
      <c r="AJ32" s="2" t="n">
        <v>9748769506.7863998</v>
      </c>
      <c r="AK32" s="2" t="n">
        <v>8728789902.3213005</v>
      </c>
      <c r="AL32" s="2" t="n">
        <v>7475629296.5894003</v>
      </c>
      <c r="AM32" s="2" t="n">
        <v>7766364573.5949001</v>
      </c>
      <c r="AN32" s="2" t="n">
        <v>5891757436.1227999</v>
      </c>
      <c r="AO32" s="2" t="n">
        <v>5930203422.7191</v>
      </c>
      <c r="AP32" s="2" t="n">
        <v>5938007009.0398998</v>
      </c>
      <c r="AQ32" s="2" t="n">
        <v>5874896865.467</v>
      </c>
      <c r="AR32" s="2" t="n">
        <v>6984069116.4352999</v>
      </c>
      <c r="AS32" s="2" t="n">
        <v>7133210467.9513998</v>
      </c>
      <c r="AT32" s="2" t="n">
        <v>3540539386.8123002</v>
      </c>
      <c r="AU32" s="2" t="n">
        <v>4536260059.1309004</v>
      </c>
      <c r="AV32" s="2" t="n">
        <v>2667175325.8796</v>
      </c>
      <c r="AW32" s="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590</v>
      </c>
      <c r="N33" t="s">
        <v>593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 t="n">
        <v>3375000</v>
      </c>
      <c r="AA33" s="2"/>
      <c r="AB33" s="2"/>
      <c r="AC33" s="2" t="n">
        <v>4410144</v>
      </c>
      <c r="AD33" s="2"/>
      <c r="AE33" s="2"/>
      <c r="AF33" s="2" t="n">
        <v>4460091.2007999998</v>
      </c>
      <c r="AG33" s="2" t="n">
        <v>25848727</v>
      </c>
      <c r="AH33" s="2" t="n">
        <v>62709522.703100003</v>
      </c>
      <c r="AI33" s="2" t="n">
        <v>249874967.0469</v>
      </c>
      <c r="AJ33" s="2" t="n">
        <v>517126411.76169997</v>
      </c>
      <c r="AK33" s="2" t="n">
        <v>1174500989.6408</v>
      </c>
      <c r="AL33" s="2" t="n">
        <v>33240795</v>
      </c>
      <c r="AM33" s="2" t="n">
        <v>25205587.57</v>
      </c>
      <c r="AN33" s="2" t="n">
        <v>36084667.429200001</v>
      </c>
      <c r="AO33" s="2" t="n">
        <v>104274351.2383</v>
      </c>
      <c r="AP33" s="2" t="n">
        <v>86419220.127000004</v>
      </c>
      <c r="AQ33" s="2" t="n">
        <v>59070138.3543</v>
      </c>
      <c r="AR33" s="2" t="n">
        <v>200772192.45030001</v>
      </c>
      <c r="AS33" s="2" t="n">
        <v>206149960.70559999</v>
      </c>
      <c r="AT33" s="2" t="n">
        <v>82866490.655699998</v>
      </c>
      <c r="AU33" s="2" t="n">
        <v>101870722.93359999</v>
      </c>
      <c r="AV33" s="2" t="n">
        <v>55932718.75</v>
      </c>
      <c r="AW33" s="2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2" t="n">
        <v>5109318000</v>
      </c>
      <c r="P34" s="2" t="n">
        <v>4536041000</v>
      </c>
      <c r="Q34" s="2" t="n">
        <v>3207056007</v>
      </c>
      <c r="R34" s="2" t="n">
        <v>3775896266</v>
      </c>
      <c r="S34" s="2" t="n">
        <v>3704627729</v>
      </c>
      <c r="T34" s="2" t="n">
        <v>3449312820</v>
      </c>
      <c r="U34" s="2" t="n">
        <v>2950138142</v>
      </c>
      <c r="V34" s="2" t="n">
        <v>3180065599</v>
      </c>
      <c r="W34" s="2" t="n">
        <v>3551481726</v>
      </c>
      <c r="X34" s="2" t="n">
        <v>3510240138</v>
      </c>
      <c r="Y34" s="2"/>
      <c r="Z34" s="2"/>
      <c r="AA34" s="2"/>
      <c r="AB34" s="2"/>
      <c r="AC34" s="2"/>
      <c r="AD34" s="2"/>
      <c r="AE34" s="2" t="n">
        <v>53650</v>
      </c>
      <c r="AF34" s="2" t="n">
        <v>0</v>
      </c>
      <c r="AG34" s="2" t="n">
        <v>6258.8999000000003</v>
      </c>
      <c r="AH34" s="2" t="n">
        <v>3394570.2686000001</v>
      </c>
      <c r="AI34" s="2" t="n">
        <v>35837812.865000002</v>
      </c>
      <c r="AJ34" s="2" t="n">
        <v>32505791.454399999</v>
      </c>
      <c r="AK34" s="2" t="n">
        <v>46039484.5317</v>
      </c>
      <c r="AL34" s="2" t="n">
        <v>62309577.759999998</v>
      </c>
      <c r="AM34" s="2" t="n">
        <v>57915372.700199999</v>
      </c>
      <c r="AN34" s="2" t="n">
        <v>35220415.946500003</v>
      </c>
      <c r="AO34" s="2" t="n">
        <v>41387940.3248</v>
      </c>
      <c r="AP34" s="2" t="n">
        <v>26152149.6074</v>
      </c>
      <c r="AQ34" s="2" t="n">
        <v>11557606.3313</v>
      </c>
      <c r="AR34" s="2" t="n">
        <v>31603971.250300001</v>
      </c>
      <c r="AS34" s="2" t="n">
        <v>7396972.7910000002</v>
      </c>
      <c r="AT34" s="2" t="n">
        <v>1661903.9095999999</v>
      </c>
      <c r="AU34" s="2" t="n">
        <v>4925353.6357000005</v>
      </c>
      <c r="AV34" s="2" t="n">
        <v>5848611.1562000001</v>
      </c>
      <c r="AW34" s="2"/>
    </row>
    <row r="35">
      <c r="A35" t="str">
        <f t="shared" si="0"/>
        <v>Unlabeled</v>
      </c>
      <c r="B35" t="str">
        <f t="shared" si="1"/>
        <v>Not Multiyear</v>
      </c>
      <c r="M35" t="s">
        <v>513</v>
      </c>
      <c r="N35" t="s">
        <v>592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 t="n">
        <v>29415344.108600002</v>
      </c>
      <c r="Z35" s="2" t="n">
        <v>9652231.0723000001</v>
      </c>
      <c r="AA35" s="2" t="n">
        <v>83431034.675300002</v>
      </c>
      <c r="AB35" s="2" t="n">
        <v>75664205.123899996</v>
      </c>
      <c r="AC35" s="2" t="n">
        <v>7064845.7825999996</v>
      </c>
      <c r="AD35" s="2" t="n">
        <v>3802636.1222999999</v>
      </c>
      <c r="AE35" s="2" t="n">
        <v>109748294.80769999</v>
      </c>
      <c r="AF35" s="2" t="n">
        <v>18047585.049899999</v>
      </c>
      <c r="AG35" s="2" t="n">
        <v>467153.21919999999</v>
      </c>
      <c r="AH35" s="2" t="n">
        <v>986168.13329999999</v>
      </c>
      <c r="AI35" s="2" t="n">
        <v>-235238.05809999999</v>
      </c>
      <c r="AJ35" s="2" t="n">
        <v>-104420.6213</v>
      </c>
      <c r="AK35" s="2" t="n">
        <v>-5399.9400999999998</v>
      </c>
      <c r="AL35" s="2" t="n">
        <v>-91221.180600000007</v>
      </c>
      <c r="AM35" s="2"/>
      <c r="AN35" s="2"/>
      <c r="AO35" s="2" t="n">
        <v>3579791.2008000002</v>
      </c>
      <c r="AP35" s="2" t="n">
        <v>-245</v>
      </c>
      <c r="AQ35" s="2"/>
      <c r="AR35" s="2" t="n">
        <v>465885</v>
      </c>
      <c r="AS35" s="2" t="n">
        <v>0</v>
      </c>
      <c r="AT35" s="2" t="n">
        <v>376316</v>
      </c>
      <c r="AU35" s="2" t="n">
        <v>59840</v>
      </c>
      <c r="AV35" s="2" t="n">
        <v>20254.080099999999</v>
      </c>
      <c r="AW35" s="2"/>
    </row>
    <row r="36">
      <c r="A36" t="str">
        <f t="shared" si="0"/>
        <v>Unlabeled</v>
      </c>
      <c r="B36" t="str">
        <f t="shared" si="1"/>
        <v>Multiyear Contract</v>
      </c>
      <c r="M36" t="s">
        <v>513</v>
      </c>
      <c r="N36" t="s">
        <v>593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 t="n">
        <v>0</v>
      </c>
      <c r="Z36" s="2"/>
      <c r="AA36" s="2" t="n">
        <v>284413</v>
      </c>
      <c r="AB36" s="2"/>
      <c r="AC36" s="2"/>
      <c r="AD36" s="2"/>
      <c r="AE36" s="2"/>
      <c r="AF36" s="2"/>
      <c r="AG36" s="2" t="n">
        <v>-99110</v>
      </c>
      <c r="AH36" s="2"/>
      <c r="AI36" s="2"/>
      <c r="AJ36" s="2"/>
      <c r="AK36" s="2"/>
      <c r="AL36" s="2"/>
      <c r="AM36" s="2"/>
      <c r="AN36" s="2"/>
      <c r="AO36" s="2"/>
      <c r="AP36" s="2" t="n">
        <v>20000</v>
      </c>
      <c r="AQ36" s="2" t="n">
        <v>-233000.07810000001</v>
      </c>
      <c r="AR36" s="2"/>
      <c r="AS36" s="2" t="n">
        <v>0</v>
      </c>
      <c r="AT36" s="2"/>
      <c r="AU36" s="2"/>
      <c r="AV36" s="2"/>
      <c r="AW36" s="2"/>
    </row>
    <row r="37">
      <c r="A37" t="str">
        <f t="shared" si="0"/>
        <v>Unlabeled</v>
      </c>
      <c r="B37" t="n">
        <f t="shared" si="1"/>
        <v>0</v>
      </c>
      <c r="M37" t="s">
        <v>513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 t="n">
        <v>88007.9</v>
      </c>
      <c r="Z37" s="2" t="n">
        <v>173002.87059999999</v>
      </c>
      <c r="AA37" s="2" t="n">
        <v>358903.49890000001</v>
      </c>
      <c r="AB37" s="2" t="n">
        <v>76795.050099999993</v>
      </c>
      <c r="AC37" s="2" t="n">
        <v>13350</v>
      </c>
      <c r="AD37" s="2"/>
      <c r="AE37" s="2" t="n">
        <v>0</v>
      </c>
      <c r="AF37" s="2"/>
      <c r="AG37" s="2"/>
      <c r="AH37" s="2"/>
      <c r="AI37" s="2" t="n">
        <v>-18681.599900000001</v>
      </c>
      <c r="AJ37" s="2" t="n">
        <v>-36404.480000000003</v>
      </c>
      <c r="AK37" s="2" t="n">
        <v>-1077.8599999999999</v>
      </c>
      <c r="AL37" s="2" t="n">
        <v>-8501.94</v>
      </c>
      <c r="AM37" s="2"/>
      <c r="AN37" s="2" t="n">
        <v>30000</v>
      </c>
      <c r="AO37" s="2" t="n">
        <v>1738.23</v>
      </c>
      <c r="AP37" s="2" t="n">
        <v>1325852</v>
      </c>
      <c r="AQ37" s="2" t="n">
        <v>20204.710899999998</v>
      </c>
      <c r="AR37" s="2" t="n">
        <v>0</v>
      </c>
      <c r="AS37" s="2" t="n">
        <v>314555.625</v>
      </c>
      <c r="AT37" s="2" t="n">
        <v>10000</v>
      </c>
      <c r="AU37" s="2" t="n">
        <v>921079.76850000001</v>
      </c>
      <c r="AV37" s="2" t="n">
        <v>314883.1617</v>
      </c>
      <c r="AW37" s="2"/>
    </row>
    <row r="38">
      <c r="A38" t="str">
        <f t="shared" si="0"/>
        <v>Grand Total</v>
      </c>
      <c r="B38" t="str">
        <f t="shared" si="1"/>
      </c>
      <c r="M38" t="s">
        <v>519</v>
      </c>
      <c r="N38" t="s">
        <v>530</v>
      </c>
      <c r="O38" s="2" t="n">
        <f t="shared" ref="O38:AV38" si="2">SUM(O2:O37)</f>
        <v>120350129405</v>
      </c>
      <c r="P38" s="2" t="n">
        <f t="shared" si="2"/>
        <v>136154193844</v>
      </c>
      <c r="Q38" s="2" t="n">
        <f t="shared" si="2"/>
        <v>123406660550</v>
      </c>
      <c r="R38" s="2" t="n">
        <f t="shared" si="2"/>
        <v>121373382142</v>
      </c>
      <c r="S38" s="2" t="n">
        <f t="shared" si="2"/>
        <v>117161902725</v>
      </c>
      <c r="T38" s="2" t="n">
        <f t="shared" si="2"/>
        <v>116592014868</v>
      </c>
      <c r="U38" s="2" t="n">
        <f t="shared" si="2"/>
        <v>118448779098</v>
      </c>
      <c r="V38" s="2" t="n">
        <f t="shared" si="2"/>
        <v>115982151879</v>
      </c>
      <c r="W38" s="2" t="n">
        <f t="shared" si="2"/>
        <v>116965882167</v>
      </c>
      <c r="X38" s="2" t="n">
        <f t="shared" si="2"/>
        <v>122185036488</v>
      </c>
      <c r="Y38" s="2" t="n">
        <f t="shared" si="2"/>
        <v>132178486506.38737</v>
      </c>
      <c r="Z38" s="2" t="n">
        <f t="shared" si="2"/>
        <v>143993638543.83633</v>
      </c>
      <c r="AA38" s="2" t="n">
        <f t="shared" si="2"/>
        <v>169810521226.12842</v>
      </c>
      <c r="AB38" s="2" t="n">
        <f t="shared" si="2"/>
        <v>211533087512.33698</v>
      </c>
      <c r="AC38" s="2" t="n">
        <f t="shared" si="2"/>
        <v>229761957048.789</v>
      </c>
      <c r="AD38" s="2" t="n">
        <f t="shared" si="2"/>
        <v>265663361025.89023</v>
      </c>
      <c r="AE38" s="2" t="n">
        <f t="shared" si="2"/>
        <v>295165178110.85309</v>
      </c>
      <c r="AF38" s="2" t="n">
        <f t="shared" si="2"/>
        <v>328153480580.90887</v>
      </c>
      <c r="AG38" s="2" t="n">
        <f t="shared" si="2"/>
        <v>377988099747.40436</v>
      </c>
      <c r="AH38" s="2" t="n">
        <f t="shared" si="2"/>
        <v>381555380786.98529</v>
      </c>
      <c r="AI38" s="2" t="n">
        <f t="shared" si="2"/>
        <v>362403868841.00775</v>
      </c>
      <c r="AJ38" s="2" t="n">
        <f t="shared" si="2"/>
        <v>368565915961.16211</v>
      </c>
      <c r="AK38" s="2" t="n">
        <f t="shared" si="2"/>
        <v>357636430655.58667</v>
      </c>
      <c r="AL38" s="2" t="n">
        <f t="shared" si="2"/>
        <v>306581052342.6814</v>
      </c>
      <c r="AM38" s="2" t="n">
        <f t="shared" si="2"/>
        <v>283284360624.49902</v>
      </c>
      <c r="AN38" s="2" t="n">
        <f t="shared" si="2"/>
        <v>274184441766.62439</v>
      </c>
      <c r="AO38" s="2" t="n">
        <f t="shared" si="2"/>
        <v>298361785628.39209</v>
      </c>
      <c r="AP38" s="2" t="n">
        <f t="shared" si="2"/>
        <v>320615846805.33813</v>
      </c>
      <c r="AQ38" s="2" t="n">
        <f t="shared" si="2"/>
        <v>358955820753.45172</v>
      </c>
      <c r="AR38" s="2" t="n">
        <f t="shared" si="2"/>
        <v>383855406149.9455</v>
      </c>
      <c r="AS38" s="2" t="n">
        <f t="shared" si="2"/>
        <v>422601499103.58807</v>
      </c>
      <c r="AT38" s="2" t="n">
        <f t="shared" si="2"/>
        <v>387063888597.65723</v>
      </c>
      <c r="AU38" s="2" t="n">
        <f t="shared" si="2"/>
        <v>414320692049.20361</v>
      </c>
      <c r="AV38" s="2" t="n">
        <f t="shared" si="2"/>
        <v>262421002758.38742</v>
      </c>
      <c r="AW38" s="2"/>
    </row>
    <row r="39"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ht="28.9" customHeight="1">
      <c r="A41" s="31" t="str">
        <f t="shared" ref="A41:A78" si="3">M41</f>
        <v>PlatformPortfolio</v>
      </c>
      <c r="B41" s="31" t="str">
        <f t="shared" ref="B41:B78" si="4">N41</f>
        <v>multiyearcontracttext</v>
      </c>
      <c r="C41" s="9" t="str">
        <f t="shared" ref="C41:C78" si="5">AN41</f>
        <v>2015</v>
      </c>
      <c r="D41" s="9" t="str">
        <f t="shared" ref="D41:D78" si="6">AT41</f>
        <v>2021</v>
      </c>
      <c r="E41" s="9" t="str">
        <f t="shared" ref="E41:E78" si="7">AU41</f>
        <v>2022</v>
      </c>
      <c r="F41" s="9" t="str">
        <f t="shared" ref="F41:F78" si="8">AV41</f>
        <v>2023</v>
      </c>
      <c r="G41" s="9" t="str">
        <f>AT41&amp;"-"&amp;AU41</f>
        <v>2021-2022</v>
      </c>
      <c r="H41" s="9" t="str">
        <f>AN41&amp;"-"&amp;AU41</f>
        <v>2015-2022</v>
      </c>
      <c r="I41" s="9" t="str">
        <f>AV41&amp;"/"&amp;AU41</f>
        <v>2023/2022</v>
      </c>
      <c r="J41" s="9" t="str">
        <f>"Share "&amp;AU41</f>
        <v>Share 2022</v>
      </c>
      <c r="K41" s="9" t="str">
        <f>"Share "&amp;AV41</f>
        <v>Share 2023</v>
      </c>
      <c r="M41" t="s">
        <v>579</v>
      </c>
      <c r="N41" t="s">
        <v>591</v>
      </c>
      <c r="O41" t="s">
        <v>479</v>
      </c>
      <c r="P41" t="s">
        <v>480</v>
      </c>
      <c r="Q41" t="s">
        <v>481</v>
      </c>
      <c r="R41" t="s">
        <v>482</v>
      </c>
      <c r="S41" t="s">
        <v>483</v>
      </c>
      <c r="T41" t="s">
        <v>484</v>
      </c>
      <c r="U41" t="s">
        <v>485</v>
      </c>
      <c r="V41" t="s">
        <v>486</v>
      </c>
      <c r="W41" t="s">
        <v>487</v>
      </c>
      <c r="X41" t="s">
        <v>488</v>
      </c>
      <c r="Y41" t="s">
        <v>489</v>
      </c>
      <c r="Z41" t="s">
        <v>490</v>
      </c>
      <c r="AA41" t="s">
        <v>491</v>
      </c>
      <c r="AB41" t="s">
        <v>492</v>
      </c>
      <c r="AC41" t="s">
        <v>493</v>
      </c>
      <c r="AD41" t="s">
        <v>494</v>
      </c>
      <c r="AE41" t="s">
        <v>495</v>
      </c>
      <c r="AF41" t="s">
        <v>496</v>
      </c>
      <c r="AG41" t="s">
        <v>497</v>
      </c>
      <c r="AH41" t="s">
        <v>498</v>
      </c>
      <c r="AI41" t="s">
        <v>499</v>
      </c>
      <c r="AJ41" t="s">
        <v>500</v>
      </c>
      <c r="AK41" t="s">
        <v>501</v>
      </c>
      <c r="AL41" t="s">
        <v>502</v>
      </c>
      <c r="AM41" t="s">
        <v>503</v>
      </c>
      <c r="AN41" t="s">
        <v>504</v>
      </c>
      <c r="AO41" t="s">
        <v>505</v>
      </c>
      <c r="AP41" t="s">
        <v>506</v>
      </c>
      <c r="AQ41" t="s">
        <v>507</v>
      </c>
      <c r="AR41" t="s">
        <v>508</v>
      </c>
      <c r="AS41" t="s">
        <v>509</v>
      </c>
      <c r="AT41" t="s">
        <v>510</v>
      </c>
      <c r="AU41" t="s">
        <v>511</v>
      </c>
      <c r="AV41" t="s">
        <v>512</v>
      </c>
      <c r="AW41" s="2"/>
    </row>
    <row r="42">
      <c r="A42" s="58" t="str">
        <f t="shared" si="3"/>
        <v>Aircraft</v>
      </c>
      <c r="B42" s="59" t="str">
        <f t="shared" si="4"/>
        <v>Not Multiyear</v>
      </c>
      <c r="C42" s="2" t="n">
        <f t="shared" si="5"/>
        <v>63884297951.6409</v>
      </c>
      <c r="D42" s="2" t="n">
        <f t="shared" si="6"/>
        <v>64348381708.461502</v>
      </c>
      <c r="E42" s="2" t="n">
        <f t="shared" si="7"/>
        <v>61652803054.305496</v>
      </c>
      <c r="F42" s="2" t="n">
        <f t="shared" si="8"/>
        <v>52802470252.463402</v>
      </c>
      <c r="G42" s="27" t="n">
        <f t="shared" ref="G42:G78" si="9">AU42/AT42-1</f>
        <v>-4.1890387645934335E-2</v>
      </c>
      <c r="H42" s="27" t="n">
        <f t="shared" ref="H42:H78" si="10">AU42/AN42-1</f>
        <v>-3.4930256242693636E-2</v>
      </c>
      <c r="I42" s="27" t="n">
        <f t="shared" ref="I42:I78" si="11">AV42/AU42</f>
        <v>0.85644881719252119</v>
      </c>
      <c r="J42" s="27" t="n">
        <f t="shared" ref="J42:J77" si="12">AU42/SUM(AU$41:AU$77)</f>
        <v>0.14229503413214667</v>
      </c>
      <c r="K42" s="27" t="n">
        <f>AV42/SUM(AV41:AV$77)</f>
        <v>0.20121282099161458</v>
      </c>
      <c r="L42" s="60"/>
      <c r="M42" s="71" t="s">
        <v>580</v>
      </c>
      <c r="N42" s="71" t="s">
        <v>592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 t="n">
        <v>59437630207.244797</v>
      </c>
      <c r="Z42" s="2" t="n">
        <v>59211287915.070503</v>
      </c>
      <c r="AA42" s="2" t="n">
        <v>62045010375.085899</v>
      </c>
      <c r="AB42" s="2" t="n">
        <v>74254669079.822998</v>
      </c>
      <c r="AC42" s="2" t="n">
        <v>68525978692.360603</v>
      </c>
      <c r="AD42" s="2" t="n">
        <v>61154400055.259499</v>
      </c>
      <c r="AE42" s="2" t="n">
        <v>69080587023.803299</v>
      </c>
      <c r="AF42" s="2" t="n">
        <v>78726302895.909103</v>
      </c>
      <c r="AG42" s="2" t="n">
        <v>80180974295.121704</v>
      </c>
      <c r="AH42" s="2" t="n">
        <v>83197597336.180695</v>
      </c>
      <c r="AI42" s="2" t="n">
        <v>78879049763.7444</v>
      </c>
      <c r="AJ42" s="2" t="n">
        <v>83973083199.4254</v>
      </c>
      <c r="AK42" s="2" t="n">
        <v>85764861056.877304</v>
      </c>
      <c r="AL42" s="2" t="n">
        <v>77943735811.846497</v>
      </c>
      <c r="AM42" s="2" t="n">
        <v>61461822020.115997</v>
      </c>
      <c r="AN42" s="2" t="n">
        <v>63884297951.6409</v>
      </c>
      <c r="AO42" s="2" t="n">
        <v>78805628354.240707</v>
      </c>
      <c r="AP42" s="2" t="n">
        <v>88199037340.498703</v>
      </c>
      <c r="AQ42" s="2" t="n">
        <v>79067898349.4785</v>
      </c>
      <c r="AR42" s="2" t="n">
        <v>84351209146.801804</v>
      </c>
      <c r="AS42" s="2" t="n">
        <v>105303131014.82001</v>
      </c>
      <c r="AT42" s="2" t="n">
        <v>64348381708.461502</v>
      </c>
      <c r="AU42" s="2" t="n">
        <v>61652803054.305496</v>
      </c>
      <c r="AV42" s="2" t="n">
        <v>52802470252.463402</v>
      </c>
      <c r="AW42" s="2"/>
    </row>
    <row r="43">
      <c r="A43" s="61" t="str">
        <f t="shared" si="3"/>
        <v>Aircraft</v>
      </c>
      <c r="B43" s="31" t="str">
        <f t="shared" si="4"/>
        <v>Multiyear Contract</v>
      </c>
      <c r="C43" s="2" t="n">
        <f t="shared" si="5"/>
        <v>4907604397.9782696</v>
      </c>
      <c r="D43" s="2" t="n">
        <f t="shared" si="6"/>
        <v>6365019137.0224304</v>
      </c>
      <c r="E43" s="2" t="n">
        <f t="shared" si="7"/>
        <v>6211752380.97509</v>
      </c>
      <c r="F43" s="2" t="n">
        <f t="shared" si="8"/>
        <v>5904745080.3214998</v>
      </c>
      <c r="G43" s="27" t="n">
        <f t="shared" si="9"/>
        <v>-2.4079543634968337E-2</v>
      </c>
      <c r="H43" s="27" t="n">
        <f t="shared" si="10"/>
        <v>0.26574024253749462</v>
      </c>
      <c r="I43" s="27" t="n">
        <f t="shared" si="11"/>
        <v>0.95057637815797835</v>
      </c>
      <c r="J43" s="27" t="n">
        <f t="shared" si="12"/>
        <v>1.4336761238458678E-2</v>
      </c>
      <c r="K43" s="27" t="n">
        <f>AV43/SUM(AV41:AV$77)</f>
        <v>2.250103847731286E-2</v>
      </c>
      <c r="L43" s="60"/>
      <c r="M43" s="1" t="s">
        <v>580</v>
      </c>
      <c r="N43" s="1" t="s">
        <v>593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 t="n">
        <v>110099660.412558</v>
      </c>
      <c r="Z43" s="2" t="n">
        <v>78664277.7731819</v>
      </c>
      <c r="AA43" s="2" t="n">
        <v>1019374501.49094</v>
      </c>
      <c r="AB43" s="2" t="n">
        <v>3824757961.81914</v>
      </c>
      <c r="AC43" s="2" t="n">
        <v>5459072382.1610203</v>
      </c>
      <c r="AD43" s="2" t="n">
        <v>9865428949.7144699</v>
      </c>
      <c r="AE43" s="2" t="n">
        <v>9435454134.4051399</v>
      </c>
      <c r="AF43" s="2" t="n">
        <v>6902793149.6843204</v>
      </c>
      <c r="AG43" s="2" t="n">
        <v>12363373773.747601</v>
      </c>
      <c r="AH43" s="2" t="n">
        <v>6599301706.9020205</v>
      </c>
      <c r="AI43" s="2" t="n">
        <v>5372500473.6739302</v>
      </c>
      <c r="AJ43" s="2" t="n">
        <v>5759251767.7446699</v>
      </c>
      <c r="AK43" s="2" t="n">
        <v>9995721454.3475895</v>
      </c>
      <c r="AL43" s="2" t="n">
        <v>8582868026.3574495</v>
      </c>
      <c r="AM43" s="2" t="n">
        <v>4870568464.0805798</v>
      </c>
      <c r="AN43" s="2" t="n">
        <v>4907604397.9782696</v>
      </c>
      <c r="AO43" s="2" t="n">
        <v>6251598157.3002195</v>
      </c>
      <c r="AP43" s="2" t="n">
        <v>6215134026.9688101</v>
      </c>
      <c r="AQ43" s="2" t="n">
        <v>7066660020.0881205</v>
      </c>
      <c r="AR43" s="2" t="n">
        <v>9270840694.5062809</v>
      </c>
      <c r="AS43" s="2" t="n">
        <v>7109405153.1319799</v>
      </c>
      <c r="AT43" s="2" t="n">
        <v>6365019137.0224304</v>
      </c>
      <c r="AU43" s="2" t="n">
        <v>6211752380.97509</v>
      </c>
      <c r="AV43" s="2" t="n">
        <v>5904745080.3214998</v>
      </c>
      <c r="AW43" s="2"/>
    </row>
    <row r="44">
      <c r="A44" s="68" t="str">
        <f t="shared" si="3"/>
        <v>Aircraft</v>
      </c>
      <c r="B44" s="69" t="n">
        <f t="shared" si="4"/>
        <v>0</v>
      </c>
      <c r="C44" s="2" t="n">
        <f t="shared" si="5"/>
        <v>8400431085.0864601</v>
      </c>
      <c r="D44" s="2" t="n">
        <f t="shared" si="6"/>
        <v>10399706908.9918</v>
      </c>
      <c r="E44" s="2" t="n">
        <f t="shared" si="7"/>
        <v>10702915171.0737</v>
      </c>
      <c r="F44" s="2" t="n">
        <f t="shared" si="8"/>
        <v>5581095936.7175999</v>
      </c>
      <c r="G44" s="27" t="n">
        <f t="shared" si="9"/>
        <v>2.9155462239011776E-2</v>
      </c>
      <c r="H44" s="27" t="n">
        <f t="shared" si="10"/>
        <v>0.274091182067419</v>
      </c>
      <c r="I44" s="27" t="n">
        <f t="shared" si="11"/>
        <v>0.52145568263508091</v>
      </c>
      <c r="J44" s="27" t="n">
        <f t="shared" si="12"/>
        <v>2.470239152370618E-2</v>
      </c>
      <c r="K44" s="27" t="n">
        <f>AV44/SUM(AV41:AV$77)</f>
        <v>2.1267718201108118E-2</v>
      </c>
      <c r="L44" s="60"/>
      <c r="M44" s="75" t="s">
        <v>580</v>
      </c>
      <c r="N44" s="75"/>
      <c r="O44" s="2" t="n">
        <v>64075885586.928703</v>
      </c>
      <c r="P44" s="2" t="n">
        <v>60931359823.3367</v>
      </c>
      <c r="Q44" s="2" t="n">
        <v>59102396899.972099</v>
      </c>
      <c r="R44" s="2" t="n">
        <v>56948319601.188004</v>
      </c>
      <c r="S44" s="2" t="n">
        <v>56903211635.808502</v>
      </c>
      <c r="T44" s="2" t="n">
        <v>48914655359.569901</v>
      </c>
      <c r="U44" s="2" t="n">
        <v>51664016934.822304</v>
      </c>
      <c r="V44" s="2" t="n">
        <v>43858004001.394402</v>
      </c>
      <c r="W44" s="2" t="n">
        <v>46092926770.945297</v>
      </c>
      <c r="X44" s="2" t="n">
        <v>47272090798.346603</v>
      </c>
      <c r="Y44" s="2"/>
      <c r="Z44" s="2"/>
      <c r="AA44" s="2" t="n">
        <v>88782.608106316693</v>
      </c>
      <c r="AB44" s="2" t="n">
        <v>58740.4361092256</v>
      </c>
      <c r="AC44" s="2" t="n">
        <v>58473.3406997969</v>
      </c>
      <c r="AD44" s="2" t="n">
        <v>65540.790437782096</v>
      </c>
      <c r="AE44" s="2" t="n">
        <v>2388344.0764437802</v>
      </c>
      <c r="AF44" s="2" t="n">
        <v>1028052.52982161</v>
      </c>
      <c r="AG44" s="2" t="n">
        <v>5732552.8045401499</v>
      </c>
      <c r="AH44" s="2" t="n">
        <v>612129733.26249695</v>
      </c>
      <c r="AI44" s="2" t="n">
        <v>2322583048.4572101</v>
      </c>
      <c r="AJ44" s="2" t="n">
        <v>4079012387.85496</v>
      </c>
      <c r="AK44" s="2" t="n">
        <v>6681899188.8735504</v>
      </c>
      <c r="AL44" s="2" t="n">
        <v>7775732108.4917297</v>
      </c>
      <c r="AM44" s="2" t="n">
        <v>7271727690.7911501</v>
      </c>
      <c r="AN44" s="2" t="n">
        <v>8400431085.0864601</v>
      </c>
      <c r="AO44" s="2" t="n">
        <v>8470365411.9600201</v>
      </c>
      <c r="AP44" s="2" t="n">
        <v>10349411006.183599</v>
      </c>
      <c r="AQ44" s="2" t="n">
        <v>13387697690.8111</v>
      </c>
      <c r="AR44" s="2" t="n">
        <v>12006763160.748301</v>
      </c>
      <c r="AS44" s="2" t="n">
        <v>9472788135.1492405</v>
      </c>
      <c r="AT44" s="2" t="n">
        <v>10399706908.9918</v>
      </c>
      <c r="AU44" s="2" t="n">
        <v>10702915171.0737</v>
      </c>
      <c r="AV44" s="2" t="n">
        <v>5581095936.7175999</v>
      </c>
      <c r="AW44" s="2"/>
    </row>
    <row r="45">
      <c r="A45" s="58" t="str">
        <f t="shared" si="3"/>
        <v>Electronics, Comms, &amp; Sensors</v>
      </c>
      <c r="B45" s="59" t="str">
        <f t="shared" si="4"/>
        <v>Not Multiyear</v>
      </c>
      <c r="C45" s="2" t="n">
        <f t="shared" si="5"/>
        <v>41056938574.771599</v>
      </c>
      <c r="D45" s="2" t="n">
        <f t="shared" si="6"/>
        <v>40311978496.475899</v>
      </c>
      <c r="E45" s="2" t="n">
        <f t="shared" si="7"/>
        <v>40895142109.4487</v>
      </c>
      <c r="F45" s="2" t="n">
        <f t="shared" si="8"/>
        <v>21095480631.462502</v>
      </c>
      <c r="G45" s="27" t="n">
        <f t="shared" si="9"/>
        <v>1.4466261263355706E-2</v>
      </c>
      <c r="H45" s="27" t="n">
        <f t="shared" si="10"/>
        <v>-3.9407825069138758E-3</v>
      </c>
      <c r="I45" s="27" t="n">
        <f t="shared" si="11"/>
        <v>0.51584319171710258</v>
      </c>
      <c r="J45" s="27" t="n">
        <f t="shared" si="12"/>
        <v>9.4386229887671133E-2</v>
      </c>
      <c r="K45" s="27" t="n">
        <f>AV45/SUM(AV41:AV$77)</f>
        <v>8.0387927832457975E-2</v>
      </c>
      <c r="L45" s="60"/>
      <c r="M45" s="71" t="s">
        <v>581</v>
      </c>
      <c r="N45" s="71" t="s">
        <v>592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 t="n">
        <v>34768195529.1791</v>
      </c>
      <c r="Z45" s="2" t="n">
        <v>36508946225.039703</v>
      </c>
      <c r="AA45" s="2" t="n">
        <v>41023799898.513199</v>
      </c>
      <c r="AB45" s="2" t="n">
        <v>48651399748.594002</v>
      </c>
      <c r="AC45" s="2" t="n">
        <v>55556887889.744698</v>
      </c>
      <c r="AD45" s="2" t="n">
        <v>62001073260.484901</v>
      </c>
      <c r="AE45" s="2" t="n">
        <v>63839423803.176201</v>
      </c>
      <c r="AF45" s="2" t="n">
        <v>73924447943.020096</v>
      </c>
      <c r="AG45" s="2" t="n">
        <v>78629341522.188705</v>
      </c>
      <c r="AH45" s="2" t="n">
        <v>74228443512.504303</v>
      </c>
      <c r="AI45" s="2" t="n">
        <v>70263630965.496597</v>
      </c>
      <c r="AJ45" s="2" t="n">
        <v>62855135807.315102</v>
      </c>
      <c r="AK45" s="2" t="n">
        <v>57307920536.4487</v>
      </c>
      <c r="AL45" s="2" t="n">
        <v>45622282082.315399</v>
      </c>
      <c r="AM45" s="2" t="n">
        <v>43740815021.795097</v>
      </c>
      <c r="AN45" s="2" t="n">
        <v>41056938574.771599</v>
      </c>
      <c r="AO45" s="2" t="n">
        <v>43017810617.626602</v>
      </c>
      <c r="AP45" s="2" t="n">
        <v>43737812488.887199</v>
      </c>
      <c r="AQ45" s="2" t="n">
        <v>47787659118.75</v>
      </c>
      <c r="AR45" s="2" t="n">
        <v>49989467984.722702</v>
      </c>
      <c r="AS45" s="2" t="n">
        <v>48242583575.279404</v>
      </c>
      <c r="AT45" s="2" t="n">
        <v>40311978496.475899</v>
      </c>
      <c r="AU45" s="2" t="n">
        <v>40895142109.4487</v>
      </c>
      <c r="AV45" s="2" t="n">
        <v>21095480631.462502</v>
      </c>
      <c r="AW45" s="2"/>
    </row>
    <row r="46">
      <c r="A46" s="61" t="str">
        <f t="shared" si="3"/>
        <v>Electronics, Comms, &amp; Sensors</v>
      </c>
      <c r="B46" s="31" t="str">
        <f t="shared" si="4"/>
        <v>Multiyear Contract</v>
      </c>
      <c r="C46" s="2" t="n">
        <f t="shared" si="5"/>
        <v>986025353.27547204</v>
      </c>
      <c r="D46" s="2" t="n">
        <f t="shared" si="6"/>
        <v>2176693976.18575</v>
      </c>
      <c r="E46" s="2" t="n">
        <f t="shared" si="7"/>
        <v>1700412487.7695799</v>
      </c>
      <c r="F46" s="2" t="n">
        <f t="shared" si="8"/>
        <v>1850307203.1434</v>
      </c>
      <c r="G46" s="27" t="n">
        <f t="shared" si="9"/>
        <v>-0.21880957710498405</v>
      </c>
      <c r="H46" s="27" t="n">
        <f t="shared" si="10"/>
        <v>0.72451193280273096</v>
      </c>
      <c r="I46" s="27" t="n">
        <f t="shared" si="11"/>
        <v>1.0881519728018676</v>
      </c>
      <c r="J46" s="27" t="n">
        <f t="shared" si="12"/>
        <v>3.9245620798907636E-3</v>
      </c>
      <c r="K46" s="27" t="n">
        <f>AV46/SUM(AV41:AV$77)</f>
        <v>7.0509112597477146E-3</v>
      </c>
      <c r="L46" s="60"/>
      <c r="M46" s="1" t="s">
        <v>581</v>
      </c>
      <c r="N46" s="1" t="s">
        <v>593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 t="n">
        <v>117167358.741587</v>
      </c>
      <c r="Z46" s="2" t="n">
        <v>236186065.078394</v>
      </c>
      <c r="AA46" s="2" t="n">
        <v>634464515.90056598</v>
      </c>
      <c r="AB46" s="2" t="n">
        <v>864023861.47428501</v>
      </c>
      <c r="AC46" s="2" t="n">
        <v>2049791363.9983599</v>
      </c>
      <c r="AD46" s="2" t="n">
        <v>1433805998.70575</v>
      </c>
      <c r="AE46" s="2" t="n">
        <v>1804372908.7632699</v>
      </c>
      <c r="AF46" s="2" t="n">
        <v>335651400.82602203</v>
      </c>
      <c r="AG46" s="2" t="n">
        <v>324443747.60109401</v>
      </c>
      <c r="AH46" s="2" t="n">
        <v>567996026.28883398</v>
      </c>
      <c r="AI46" s="2" t="n">
        <v>565262956.17093098</v>
      </c>
      <c r="AJ46" s="2" t="n">
        <v>903312897.61517</v>
      </c>
      <c r="AK46" s="2" t="n">
        <v>892824646.93732798</v>
      </c>
      <c r="AL46" s="2" t="n">
        <v>1197491721.6355901</v>
      </c>
      <c r="AM46" s="2" t="n">
        <v>1011182000.7511899</v>
      </c>
      <c r="AN46" s="2" t="n">
        <v>986025353.27547204</v>
      </c>
      <c r="AO46" s="2" t="n">
        <v>1481600752.23298</v>
      </c>
      <c r="AP46" s="2" t="n">
        <v>2135717957.3522301</v>
      </c>
      <c r="AQ46" s="2" t="n">
        <v>2386097196.9741302</v>
      </c>
      <c r="AR46" s="2" t="n">
        <v>2371008688.7945199</v>
      </c>
      <c r="AS46" s="2" t="n">
        <v>1914127193.2083199</v>
      </c>
      <c r="AT46" s="2" t="n">
        <v>2176693976.18575</v>
      </c>
      <c r="AU46" s="2" t="n">
        <v>1700412487.7695799</v>
      </c>
      <c r="AV46" s="2" t="n">
        <v>1850307203.1434</v>
      </c>
      <c r="AW46" s="2"/>
    </row>
    <row r="47">
      <c r="A47" s="68" t="str">
        <f t="shared" si="3"/>
        <v>Electronics, Comms, &amp; Sensors</v>
      </c>
      <c r="B47" s="69" t="n">
        <f t="shared" si="4"/>
        <v>0</v>
      </c>
      <c r="C47" s="2" t="n">
        <f t="shared" si="5"/>
        <v>7524281900.7057505</v>
      </c>
      <c r="D47" s="2" t="n">
        <f t="shared" si="6"/>
        <v>13012879990.7901</v>
      </c>
      <c r="E47" s="2" t="n">
        <f t="shared" si="7"/>
        <v>13443729728.905399</v>
      </c>
      <c r="F47" s="2" t="n">
        <f t="shared" si="8"/>
        <v>6721988472.1276999</v>
      </c>
      <c r="G47" s="27" t="n">
        <f t="shared" si="9"/>
        <v>3.3109483713077648E-2</v>
      </c>
      <c r="H47" s="27" t="n">
        <f t="shared" si="10"/>
        <v>0.78671265993428907</v>
      </c>
      <c r="I47" s="27" t="n">
        <f t="shared" si="11"/>
        <v>0.50000919444808045</v>
      </c>
      <c r="J47" s="27" t="n">
        <f t="shared" si="12"/>
        <v>3.1028207735387902E-2</v>
      </c>
      <c r="K47" s="27" t="n">
        <f>AV47/SUM(AV41:AV$77)</f>
        <v>2.5615283843407437E-2</v>
      </c>
      <c r="L47" s="60"/>
      <c r="M47" s="75" t="s">
        <v>581</v>
      </c>
      <c r="N47" s="75"/>
      <c r="O47" s="2" t="n">
        <v>40750200551.992203</v>
      </c>
      <c r="P47" s="2" t="n">
        <v>38579143646.181</v>
      </c>
      <c r="Q47" s="2" t="n">
        <v>37764647376.258499</v>
      </c>
      <c r="R47" s="2" t="n">
        <v>34722497418.194801</v>
      </c>
      <c r="S47" s="2" t="n">
        <v>32867285972.813499</v>
      </c>
      <c r="T47" s="2" t="n">
        <v>34093946117.291401</v>
      </c>
      <c r="U47" s="2" t="n">
        <v>32551735699.149502</v>
      </c>
      <c r="V47" s="2" t="n">
        <v>32414305045.365601</v>
      </c>
      <c r="W47" s="2" t="n">
        <v>30368624597.366001</v>
      </c>
      <c r="X47" s="2" t="n">
        <v>33587340544.367901</v>
      </c>
      <c r="Y47" s="2" t="n">
        <v>121901.54603781601</v>
      </c>
      <c r="Z47" s="2" t="n">
        <v>155279.17853800301</v>
      </c>
      <c r="AA47" s="2" t="n">
        <v>38954903.140476801</v>
      </c>
      <c r="AB47" s="2" t="n">
        <v>402926276.55764699</v>
      </c>
      <c r="AC47" s="2" t="n">
        <v>483048984.13166499</v>
      </c>
      <c r="AD47" s="2" t="n">
        <v>734028.71747294895</v>
      </c>
      <c r="AE47" s="2" t="n">
        <v>115586020.23723</v>
      </c>
      <c r="AF47" s="2" t="n">
        <v>4491438.3495644396</v>
      </c>
      <c r="AG47" s="2" t="n">
        <v>39356244.114068501</v>
      </c>
      <c r="AH47" s="2" t="n">
        <v>1191050132.2606001</v>
      </c>
      <c r="AI47" s="2" t="n">
        <v>5561412872.7259197</v>
      </c>
      <c r="AJ47" s="2" t="n">
        <v>6187709216.3521299</v>
      </c>
      <c r="AK47" s="2" t="n">
        <v>6831890777.26052</v>
      </c>
      <c r="AL47" s="2" t="n">
        <v>6102501910.2262297</v>
      </c>
      <c r="AM47" s="2" t="n">
        <v>6895234820.2927904</v>
      </c>
      <c r="AN47" s="2" t="n">
        <v>7524281900.7057505</v>
      </c>
      <c r="AO47" s="2" t="n">
        <v>9254318853.3228493</v>
      </c>
      <c r="AP47" s="2" t="n">
        <v>9922546321.1856308</v>
      </c>
      <c r="AQ47" s="2" t="n">
        <v>10710385056.5086</v>
      </c>
      <c r="AR47" s="2" t="n">
        <v>12039920106.220501</v>
      </c>
      <c r="AS47" s="2" t="n">
        <v>13912598121.1478</v>
      </c>
      <c r="AT47" s="2" t="n">
        <v>13012879990.7901</v>
      </c>
      <c r="AU47" s="2" t="n">
        <v>13443729728.905399</v>
      </c>
      <c r="AV47" s="2" t="n">
        <v>6721988472.1276999</v>
      </c>
      <c r="AW47" s="2"/>
    </row>
    <row r="48">
      <c r="A48" s="58" t="str">
        <f t="shared" si="3"/>
        <v>Facilities and Construction</v>
      </c>
      <c r="B48" s="59" t="str">
        <f t="shared" si="4"/>
        <v>Not Multiyear</v>
      </c>
      <c r="C48" s="2" t="n">
        <f t="shared" si="5"/>
        <v>43202377667.898598</v>
      </c>
      <c r="D48" s="2" t="n">
        <f t="shared" si="6"/>
        <v>51908503225.313698</v>
      </c>
      <c r="E48" s="2" t="n">
        <f t="shared" si="7"/>
        <v>53706714931.498901</v>
      </c>
      <c r="F48" s="2" t="n">
        <f t="shared" si="8"/>
        <v>27299861177.738499</v>
      </c>
      <c r="G48" s="27" t="n">
        <f t="shared" si="9"/>
        <v>3.4641948706937153E-2</v>
      </c>
      <c r="H48" s="27" t="n">
        <f t="shared" si="10"/>
        <v>0.24314257294698671</v>
      </c>
      <c r="I48" s="27" t="n">
        <f t="shared" si="11"/>
        <v>0.50831374088991566</v>
      </c>
      <c r="J48" s="27" t="n">
        <f t="shared" si="12"/>
        <v>0.1239554157427627</v>
      </c>
      <c r="K48" s="27" t="n">
        <f>AV48/SUM(AV41:AV$77)</f>
        <v>0.10403077837056222</v>
      </c>
      <c r="L48" s="60"/>
      <c r="M48" s="71" t="s">
        <v>582</v>
      </c>
      <c r="N48" s="71" t="s">
        <v>592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 t="n">
        <v>34845438461.485199</v>
      </c>
      <c r="Z48" s="2" t="n">
        <v>37772643407.644402</v>
      </c>
      <c r="AA48" s="2" t="n">
        <v>42038862384.730499</v>
      </c>
      <c r="AB48" s="2" t="n">
        <v>54521454604.2799</v>
      </c>
      <c r="AC48" s="2" t="n">
        <v>54893996039.845398</v>
      </c>
      <c r="AD48" s="2" t="n">
        <v>58849421047.098198</v>
      </c>
      <c r="AE48" s="2" t="n">
        <v>65958170394.956802</v>
      </c>
      <c r="AF48" s="2" t="n">
        <v>64734273403.853203</v>
      </c>
      <c r="AG48" s="2" t="n">
        <v>78731693685.942398</v>
      </c>
      <c r="AH48" s="2" t="n">
        <v>88874275967.056396</v>
      </c>
      <c r="AI48" s="2" t="n">
        <v>75134527008.635803</v>
      </c>
      <c r="AJ48" s="2" t="n">
        <v>64467469245.783897</v>
      </c>
      <c r="AK48" s="2" t="n">
        <v>57392371569.090302</v>
      </c>
      <c r="AL48" s="2" t="n">
        <v>45347520589.472504</v>
      </c>
      <c r="AM48" s="2" t="n">
        <v>47661737715.131401</v>
      </c>
      <c r="AN48" s="2" t="n">
        <v>43202377667.898598</v>
      </c>
      <c r="AO48" s="2" t="n">
        <v>43613410045.199303</v>
      </c>
      <c r="AP48" s="2" t="n">
        <v>42741718222.750702</v>
      </c>
      <c r="AQ48" s="2" t="n">
        <v>50464302332.022697</v>
      </c>
      <c r="AR48" s="2" t="n">
        <v>56367285242.237801</v>
      </c>
      <c r="AS48" s="2" t="n">
        <v>64376013155.815598</v>
      </c>
      <c r="AT48" s="2" t="n">
        <v>51908503225.313698</v>
      </c>
      <c r="AU48" s="2" t="n">
        <v>53706714931.498901</v>
      </c>
      <c r="AV48" s="2" t="n">
        <v>27299861177.738499</v>
      </c>
      <c r="AW48" s="2"/>
    </row>
    <row r="49">
      <c r="A49" s="61" t="str">
        <f t="shared" si="3"/>
        <v>Facilities and Construction</v>
      </c>
      <c r="B49" s="31" t="str">
        <f t="shared" si="4"/>
        <v>Multiyear Contract</v>
      </c>
      <c r="C49" s="2" t="n">
        <f t="shared" si="5"/>
        <v>1547332515.7539899</v>
      </c>
      <c r="D49" s="2" t="n">
        <f t="shared" si="6"/>
        <v>2170291749.0746598</v>
      </c>
      <c r="E49" s="2" t="n">
        <f t="shared" si="7"/>
        <v>3091623516.8302598</v>
      </c>
      <c r="F49" s="2" t="n">
        <f t="shared" si="8"/>
        <v>977848347.37720001</v>
      </c>
      <c r="G49" s="27" t="n">
        <f t="shared" si="9"/>
        <v>0.42451977626898563</v>
      </c>
      <c r="H49" s="27" t="n">
        <f t="shared" si="10"/>
        <v>0.99803434966514737</v>
      </c>
      <c r="I49" s="27" t="n">
        <f t="shared" si="11"/>
        <v>0.3162895941417071</v>
      </c>
      <c r="J49" s="27" t="n">
        <f t="shared" si="12"/>
        <v>7.1354853641222614E-3</v>
      </c>
      <c r="K49" s="27" t="n">
        <f>AV49/SUM(AV41:AV$77)</f>
        <v>3.7262579484825414E-3</v>
      </c>
      <c r="L49" s="60"/>
      <c r="M49" s="1" t="s">
        <v>582</v>
      </c>
      <c r="N49" s="1" t="s">
        <v>593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 t="n">
        <v>122810538.8715</v>
      </c>
      <c r="Z49" s="2" t="n">
        <v>88054801.337927893</v>
      </c>
      <c r="AA49" s="2" t="n">
        <v>77441863.960809499</v>
      </c>
      <c r="AB49" s="2" t="n">
        <v>94785852.197678998</v>
      </c>
      <c r="AC49" s="2" t="n">
        <v>231725350.00233299</v>
      </c>
      <c r="AD49" s="2" t="n">
        <v>284834141.607665</v>
      </c>
      <c r="AE49" s="2" t="n">
        <v>291808323.55992597</v>
      </c>
      <c r="AF49" s="2" t="n">
        <v>663339717.36629701</v>
      </c>
      <c r="AG49" s="2" t="n">
        <v>704910602.31182694</v>
      </c>
      <c r="AH49" s="2" t="n">
        <v>692734817.30678594</v>
      </c>
      <c r="AI49" s="2" t="n">
        <v>1623479140.1161101</v>
      </c>
      <c r="AJ49" s="2" t="n">
        <v>1886467760.6044199</v>
      </c>
      <c r="AK49" s="2" t="n">
        <v>1670022945.4857199</v>
      </c>
      <c r="AL49" s="2" t="n">
        <v>1642475128.17379</v>
      </c>
      <c r="AM49" s="2" t="n">
        <v>1970506649.15113</v>
      </c>
      <c r="AN49" s="2" t="n">
        <v>1547332515.7539899</v>
      </c>
      <c r="AO49" s="2" t="n">
        <v>1198447922.8759201</v>
      </c>
      <c r="AP49" s="2" t="n">
        <v>1242508417.4688101</v>
      </c>
      <c r="AQ49" s="2" t="n">
        <v>1340074462.9205401</v>
      </c>
      <c r="AR49" s="2" t="n">
        <v>1443148066.76055</v>
      </c>
      <c r="AS49" s="2" t="n">
        <v>1864636587.82952</v>
      </c>
      <c r="AT49" s="2" t="n">
        <v>2170291749.0746598</v>
      </c>
      <c r="AU49" s="2" t="n">
        <v>3091623516.8302598</v>
      </c>
      <c r="AV49" s="2" t="n">
        <v>977848347.37720001</v>
      </c>
      <c r="AW49" s="2"/>
    </row>
    <row r="50">
      <c r="A50" s="68" t="str">
        <f t="shared" si="3"/>
        <v>Facilities and Construction</v>
      </c>
      <c r="B50" s="69" t="n">
        <f t="shared" si="4"/>
        <v>0</v>
      </c>
      <c r="C50" s="2" t="n">
        <f t="shared" si="5"/>
        <v>2956923790.0362401</v>
      </c>
      <c r="D50" s="2" t="n">
        <f t="shared" si="6"/>
        <v>3158033985.1551299</v>
      </c>
      <c r="E50" s="2" t="n">
        <f t="shared" si="7"/>
        <v>3109739580.2284098</v>
      </c>
      <c r="F50" s="2" t="n">
        <f t="shared" si="8"/>
        <v>1577058630.4006</v>
      </c>
      <c r="G50" s="27" t="n">
        <f t="shared" si="9"/>
        <v>-1.5292553897056194E-2</v>
      </c>
      <c r="H50" s="27" t="n">
        <f t="shared" si="10"/>
        <v>5.1680665801094872E-2</v>
      </c>
      <c r="I50" s="27" t="n">
        <f t="shared" si="11"/>
        <v>0.50713527281431237</v>
      </c>
      <c r="J50" s="27" t="n">
        <f t="shared" si="12"/>
        <v>7.1772973456036109E-3</v>
      </c>
      <c r="K50" s="27" t="n">
        <f>AV50/SUM(AV41:AV$77)</f>
        <v>6.0096509571400704E-3</v>
      </c>
      <c r="L50" s="60"/>
      <c r="M50" s="75" t="s">
        <v>582</v>
      </c>
      <c r="N50" s="75"/>
      <c r="O50" s="2" t="n">
        <v>25198367586.557301</v>
      </c>
      <c r="P50" s="2" t="n">
        <v>36928181612.1716</v>
      </c>
      <c r="Q50" s="2" t="n">
        <v>34399575192.893303</v>
      </c>
      <c r="R50" s="2" t="n">
        <v>32697963461.058899</v>
      </c>
      <c r="S50" s="2" t="n">
        <v>37875499873.669701</v>
      </c>
      <c r="T50" s="2" t="n">
        <v>36733922816.879204</v>
      </c>
      <c r="U50" s="2" t="n">
        <v>36314476069.669701</v>
      </c>
      <c r="V50" s="2" t="n">
        <v>35585740716.371101</v>
      </c>
      <c r="W50" s="2" t="n">
        <v>33991644649.024399</v>
      </c>
      <c r="X50" s="2" t="n">
        <v>35361050506.102898</v>
      </c>
      <c r="Y50" s="2" t="n">
        <v>39537.163517159497</v>
      </c>
      <c r="Z50" s="2" t="n">
        <v>11857.3844225089</v>
      </c>
      <c r="AA50" s="2" t="n">
        <v>213090.524048158</v>
      </c>
      <c r="AB50" s="2" t="n">
        <v>331823.611878475</v>
      </c>
      <c r="AC50" s="2" t="n">
        <v>132363221.69979499</v>
      </c>
      <c r="AD50" s="2" t="n">
        <v>284576014.29535699</v>
      </c>
      <c r="AE50" s="2" t="n">
        <v>14145804.3845635</v>
      </c>
      <c r="AF50" s="2" t="n">
        <v>8062052.9917508001</v>
      </c>
      <c r="AG50" s="2" t="n">
        <v>26186628.537367299</v>
      </c>
      <c r="AH50" s="2" t="n">
        <v>1548411592.2859001</v>
      </c>
      <c r="AI50" s="2" t="n">
        <v>6600456882.1438704</v>
      </c>
      <c r="AJ50" s="2" t="n">
        <v>6477907864.3967199</v>
      </c>
      <c r="AK50" s="2" t="n">
        <v>5172666033.7245903</v>
      </c>
      <c r="AL50" s="2" t="n">
        <v>3522686993.3349199</v>
      </c>
      <c r="AM50" s="2" t="n">
        <v>3733375609.1523399</v>
      </c>
      <c r="AN50" s="2" t="n">
        <v>2956923790.0362401</v>
      </c>
      <c r="AO50" s="2" t="n">
        <v>3054718691.77214</v>
      </c>
      <c r="AP50" s="2" t="n">
        <v>2940015689.8088398</v>
      </c>
      <c r="AQ50" s="2" t="n">
        <v>4264696696.79213</v>
      </c>
      <c r="AR50" s="2" t="n">
        <v>3227177925.1530299</v>
      </c>
      <c r="AS50" s="2" t="n">
        <v>3404036080.5829</v>
      </c>
      <c r="AT50" s="2" t="n">
        <v>3158033985.1551299</v>
      </c>
      <c r="AU50" s="2" t="n">
        <v>3109739580.2284098</v>
      </c>
      <c r="AV50" s="2" t="n">
        <v>1577058630.4006</v>
      </c>
      <c r="AW50" s="2"/>
    </row>
    <row r="51">
      <c r="A51" s="58" t="str">
        <f t="shared" si="3"/>
        <v>Land Vehicles</v>
      </c>
      <c r="B51" s="59" t="str">
        <f t="shared" si="4"/>
        <v>Not Multiyear</v>
      </c>
      <c r="C51" s="2" t="n">
        <f t="shared" si="5"/>
        <v>7275759090.8414297</v>
      </c>
      <c r="D51" s="2" t="n">
        <f t="shared" si="6"/>
        <v>9629723222.8336697</v>
      </c>
      <c r="E51" s="2" t="n">
        <f t="shared" si="7"/>
        <v>10256082937.620899</v>
      </c>
      <c r="F51" s="2" t="n">
        <f t="shared" si="8"/>
        <v>6545916829.2877998</v>
      </c>
      <c r="G51" s="27" t="n">
        <f t="shared" si="9"/>
        <v>6.5044415119016818E-2</v>
      </c>
      <c r="H51" s="27" t="n">
        <f t="shared" si="10"/>
        <v>0.40962376702810821</v>
      </c>
      <c r="I51" s="27" t="n">
        <f t="shared" si="11"/>
        <v>0.63824725961179229</v>
      </c>
      <c r="J51" s="27" t="n">
        <f t="shared" si="12"/>
        <v>2.3671100085837494E-2</v>
      </c>
      <c r="K51" s="27" t="n">
        <f>AV51/SUM(AV41:AV$77)</f>
        <v>2.4944332810566478E-2</v>
      </c>
      <c r="L51" s="60"/>
      <c r="M51" s="71" t="s">
        <v>583</v>
      </c>
      <c r="N51" s="71" t="s">
        <v>592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 t="n">
        <v>5486401618.7410002</v>
      </c>
      <c r="Z51" s="2" t="n">
        <v>4501552555.4221096</v>
      </c>
      <c r="AA51" s="2" t="n">
        <v>6737236666.73909</v>
      </c>
      <c r="AB51" s="2" t="n">
        <v>14715023937.165501</v>
      </c>
      <c r="AC51" s="2" t="n">
        <v>12366738200.1294</v>
      </c>
      <c r="AD51" s="2" t="n">
        <v>22404590800.187199</v>
      </c>
      <c r="AE51" s="2" t="n">
        <v>22899529419.332901</v>
      </c>
      <c r="AF51" s="2" t="n">
        <v>39879407840.008202</v>
      </c>
      <c r="AG51" s="2" t="n">
        <v>54903154833.437202</v>
      </c>
      <c r="AH51" s="2" t="n">
        <v>39201006191.522202</v>
      </c>
      <c r="AI51" s="2" t="n">
        <v>33185371502.6796</v>
      </c>
      <c r="AJ51" s="2" t="n">
        <v>23658047301.224602</v>
      </c>
      <c r="AK51" s="2" t="n">
        <v>12230990796.1562</v>
      </c>
      <c r="AL51" s="2" t="n">
        <v>8664476087.1991196</v>
      </c>
      <c r="AM51" s="2" t="n">
        <v>6108631413.9813995</v>
      </c>
      <c r="AN51" s="2" t="n">
        <v>7275759090.8414297</v>
      </c>
      <c r="AO51" s="2" t="n">
        <v>7046089471.7544498</v>
      </c>
      <c r="AP51" s="2" t="n">
        <v>7849135119.2649603</v>
      </c>
      <c r="AQ51" s="2" t="n">
        <v>12429120714.7598</v>
      </c>
      <c r="AR51" s="2" t="n">
        <v>12790214194.896099</v>
      </c>
      <c r="AS51" s="2" t="n">
        <v>11852223062.497</v>
      </c>
      <c r="AT51" s="2" t="n">
        <v>9629723222.8336697</v>
      </c>
      <c r="AU51" s="2" t="n">
        <v>10256082937.620899</v>
      </c>
      <c r="AV51" s="2" t="n">
        <v>6545916829.2877998</v>
      </c>
      <c r="AW51" s="2"/>
    </row>
    <row r="52">
      <c r="A52" s="61" t="str">
        <f t="shared" si="3"/>
        <v>Land Vehicles</v>
      </c>
      <c r="B52" s="31" t="str">
        <f t="shared" si="4"/>
        <v>Multiyear Contract</v>
      </c>
      <c r="C52" s="2" t="n">
        <f t="shared" si="5"/>
        <v>1209450031.1202199</v>
      </c>
      <c r="D52" s="2" t="n">
        <f t="shared" si="6"/>
        <v>431279187.340469</v>
      </c>
      <c r="E52" s="2" t="n">
        <f t="shared" si="7"/>
        <v>360579625.63125199</v>
      </c>
      <c r="F52" s="2" t="n">
        <f t="shared" si="8"/>
        <v>282558339.25580001</v>
      </c>
      <c r="G52" s="27" t="n">
        <f t="shared" si="9"/>
        <v>-0.16392991775279886</v>
      </c>
      <c r="H52" s="27" t="n">
        <f t="shared" si="10"/>
        <v>-0.701864801063939</v>
      </c>
      <c r="I52" s="27" t="n">
        <f t="shared" si="11"/>
        <v>0.78362258755229641</v>
      </c>
      <c r="J52" s="27" t="n">
        <f t="shared" si="12"/>
        <v>8.3221990882331102E-4</v>
      </c>
      <c r="K52" s="27" t="n">
        <f>AV52/SUM(AV41:AV$77)</f>
        <v>1.0767367561503953E-3</v>
      </c>
      <c r="L52" s="60"/>
      <c r="M52" s="1" t="s">
        <v>583</v>
      </c>
      <c r="N52" s="1" t="s">
        <v>593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 t="n">
        <v>223312048.66389099</v>
      </c>
      <c r="Z52" s="2" t="n">
        <v>911363472.82173896</v>
      </c>
      <c r="AA52" s="2" t="n">
        <v>994764784.55782604</v>
      </c>
      <c r="AB52" s="2" t="n">
        <v>571862230.80554497</v>
      </c>
      <c r="AC52" s="2" t="n">
        <v>849865117.98968601</v>
      </c>
      <c r="AD52" s="2" t="n">
        <v>518649500.73174697</v>
      </c>
      <c r="AE52" s="2" t="n">
        <v>446811491.06213701</v>
      </c>
      <c r="AF52" s="2" t="n">
        <v>-15993539.9399279</v>
      </c>
      <c r="AG52" s="2" t="n">
        <v>152455436.85479799</v>
      </c>
      <c r="AH52" s="2" t="n">
        <v>218258523.16429999</v>
      </c>
      <c r="AI52" s="2" t="n">
        <v>253114336.07897201</v>
      </c>
      <c r="AJ52" s="2" t="n">
        <v>378662643.21491098</v>
      </c>
      <c r="AK52" s="2" t="n">
        <v>351556730.03581101</v>
      </c>
      <c r="AL52" s="2" t="n">
        <v>127916276.193597</v>
      </c>
      <c r="AM52" s="2" t="n">
        <v>330231829.756293</v>
      </c>
      <c r="AN52" s="2" t="n">
        <v>1209450031.1202199</v>
      </c>
      <c r="AO52" s="2" t="n">
        <v>1350262720.3629501</v>
      </c>
      <c r="AP52" s="2" t="n">
        <v>1489134269.1036799</v>
      </c>
      <c r="AQ52" s="2" t="n">
        <v>1557029332.52057</v>
      </c>
      <c r="AR52" s="2" t="n">
        <v>1269464414.43733</v>
      </c>
      <c r="AS52" s="2" t="n">
        <v>793798975.40354002</v>
      </c>
      <c r="AT52" s="2" t="n">
        <v>431279187.340469</v>
      </c>
      <c r="AU52" s="2" t="n">
        <v>360579625.63125199</v>
      </c>
      <c r="AV52" s="2" t="n">
        <v>282558339.25580001</v>
      </c>
      <c r="AW52" s="2"/>
    </row>
    <row r="53">
      <c r="A53" s="68" t="str">
        <f t="shared" si="3"/>
        <v>Land Vehicles</v>
      </c>
      <c r="B53" s="69" t="n">
        <f t="shared" si="4"/>
        <v>0</v>
      </c>
      <c r="C53" s="2" t="n">
        <f t="shared" si="5"/>
        <v>896679751.94129801</v>
      </c>
      <c r="D53" s="2" t="n">
        <f t="shared" si="6"/>
        <v>778507016.72513902</v>
      </c>
      <c r="E53" s="2" t="n">
        <f t="shared" si="7"/>
        <v>631772235.51491594</v>
      </c>
      <c r="F53" s="2" t="n">
        <f t="shared" si="8"/>
        <v>433553579.51130003</v>
      </c>
      <c r="G53" s="27" t="n">
        <f t="shared" si="9"/>
        <v>-0.18848228475508977</v>
      </c>
      <c r="H53" s="27" t="n">
        <f t="shared" si="10"/>
        <v>-0.29543158062046271</v>
      </c>
      <c r="I53" s="27" t="n">
        <f t="shared" si="11"/>
        <v>0.68624981463127932</v>
      </c>
      <c r="J53" s="27" t="n">
        <f t="shared" si="12"/>
        <v>1.4581340565675963E-3</v>
      </c>
      <c r="K53" s="27" t="n">
        <f>AV53/SUM(AV41:AV$77)</f>
        <v>1.6521298789124565E-3</v>
      </c>
      <c r="L53" s="60"/>
      <c r="M53" s="75" t="s">
        <v>583</v>
      </c>
      <c r="N53" s="75"/>
      <c r="O53" s="2" t="n">
        <v>8841971466.6525192</v>
      </c>
      <c r="P53" s="2" t="n">
        <v>12987736573.826599</v>
      </c>
      <c r="Q53" s="2" t="n">
        <v>8117503923.54916</v>
      </c>
      <c r="R53" s="2" t="n">
        <v>8368380135.38311</v>
      </c>
      <c r="S53" s="2" t="n">
        <v>6741593612.0964603</v>
      </c>
      <c r="T53" s="2" t="n">
        <v>5651948005.2648401</v>
      </c>
      <c r="U53" s="2" t="n">
        <v>6585567405.0111303</v>
      </c>
      <c r="V53" s="2" t="n">
        <v>6425690821.5999699</v>
      </c>
      <c r="W53" s="2" t="n">
        <v>4872115690.7810402</v>
      </c>
      <c r="X53" s="2" t="n">
        <v>6019225868.8204002</v>
      </c>
      <c r="Y53" s="2"/>
      <c r="Z53" s="2" t="n">
        <v>35220.011437189198</v>
      </c>
      <c r="AA53" s="2"/>
      <c r="AB53" s="2" t="n">
        <v>27016.252536779601</v>
      </c>
      <c r="AC53" s="2" t="n">
        <v>9566940.0338701103</v>
      </c>
      <c r="AD53" s="2" t="n">
        <v>404096.62594374199</v>
      </c>
      <c r="AE53" s="2" t="n">
        <v>121714662.862911</v>
      </c>
      <c r="AF53" s="2" t="n">
        <v>60068897.089536302</v>
      </c>
      <c r="AG53" s="2" t="n">
        <v>87589968.919183195</v>
      </c>
      <c r="AH53" s="2" t="n">
        <v>170288877.41051999</v>
      </c>
      <c r="AI53" s="2" t="n">
        <v>1048323980.79333</v>
      </c>
      <c r="AJ53" s="2" t="n">
        <v>2088229091.0195999</v>
      </c>
      <c r="AK53" s="2" t="n">
        <v>1619890203.95104</v>
      </c>
      <c r="AL53" s="2" t="n">
        <v>778189241.84295106</v>
      </c>
      <c r="AM53" s="2" t="n">
        <v>925773751.14062202</v>
      </c>
      <c r="AN53" s="2" t="n">
        <v>896679751.94129801</v>
      </c>
      <c r="AO53" s="2" t="n">
        <v>730469095.99761796</v>
      </c>
      <c r="AP53" s="2" t="n">
        <v>736539360.27058303</v>
      </c>
      <c r="AQ53" s="2" t="n">
        <v>1167044869.0646</v>
      </c>
      <c r="AR53" s="2" t="n">
        <v>1075945690.20175</v>
      </c>
      <c r="AS53" s="2" t="n">
        <v>948403306.61160398</v>
      </c>
      <c r="AT53" s="2" t="n">
        <v>778507016.72513902</v>
      </c>
      <c r="AU53" s="2" t="n">
        <v>631772235.51491594</v>
      </c>
      <c r="AV53" s="2" t="n">
        <v>433553579.51130003</v>
      </c>
      <c r="AW53" s="2"/>
    </row>
    <row r="54">
      <c r="A54" s="58" t="str">
        <f t="shared" si="3"/>
        <v>Missile Defense</v>
      </c>
      <c r="B54" s="59" t="str">
        <f t="shared" si="4"/>
        <v>Not Multiyear</v>
      </c>
      <c r="C54" s="2" t="n">
        <f t="shared" si="5"/>
        <v>10384382138.1689</v>
      </c>
      <c r="D54" s="2" t="n">
        <f t="shared" si="6"/>
        <v>11358270996.2211</v>
      </c>
      <c r="E54" s="2" t="n">
        <f t="shared" si="7"/>
        <v>12086366890.4956</v>
      </c>
      <c r="F54" s="2" t="n">
        <f t="shared" si="8"/>
        <v>6769042709.1113005</v>
      </c>
      <c r="G54" s="27" t="n">
        <f t="shared" si="9"/>
        <v>6.410270493781467E-2</v>
      </c>
      <c r="H54" s="27" t="n">
        <f t="shared" si="10"/>
        <v>0.16389850928837402</v>
      </c>
      <c r="I54" s="27" t="n">
        <f t="shared" si="11"/>
        <v>0.56005603424419437</v>
      </c>
      <c r="J54" s="27" t="n">
        <f t="shared" si="12"/>
        <v>2.7895406275394243E-2</v>
      </c>
      <c r="K54" s="27" t="n">
        <f>AV54/SUM(AV41:AV$77)</f>
        <v>2.5794592040880197E-2</v>
      </c>
      <c r="L54" s="60"/>
      <c r="M54" s="71" t="s">
        <v>584</v>
      </c>
      <c r="N54" s="71" t="s">
        <v>592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 t="n">
        <v>5045267109.9812202</v>
      </c>
      <c r="Z54" s="2" t="n">
        <v>5522106564.1388597</v>
      </c>
      <c r="AA54" s="2" t="n">
        <v>7638005782.5630398</v>
      </c>
      <c r="AB54" s="2" t="n">
        <v>7985417184.0452003</v>
      </c>
      <c r="AC54" s="2" t="n">
        <v>9275006828.2060795</v>
      </c>
      <c r="AD54" s="2" t="n">
        <v>9752243492.7276707</v>
      </c>
      <c r="AE54" s="2" t="n">
        <v>9836779521.2550201</v>
      </c>
      <c r="AF54" s="2" t="n">
        <v>11762748117.867901</v>
      </c>
      <c r="AG54" s="2" t="n">
        <v>12135169175.2244</v>
      </c>
      <c r="AH54" s="2" t="n">
        <v>14364662091.184601</v>
      </c>
      <c r="AI54" s="2" t="n">
        <v>14173262656.353399</v>
      </c>
      <c r="AJ54" s="2" t="n">
        <v>14004449651.2624</v>
      </c>
      <c r="AK54" s="2" t="n">
        <v>13969514880.691999</v>
      </c>
      <c r="AL54" s="2" t="n">
        <v>13161097313.970501</v>
      </c>
      <c r="AM54" s="2" t="n">
        <v>9931947266.0275002</v>
      </c>
      <c r="AN54" s="2" t="n">
        <v>10384382138.1689</v>
      </c>
      <c r="AO54" s="2" t="n">
        <v>10622531872.825399</v>
      </c>
      <c r="AP54" s="2" t="n">
        <v>9014719877.3382797</v>
      </c>
      <c r="AQ54" s="2" t="n">
        <v>15227823169.367701</v>
      </c>
      <c r="AR54" s="2" t="n">
        <v>16417713978.8748</v>
      </c>
      <c r="AS54" s="2" t="n">
        <v>19725624936.415001</v>
      </c>
      <c r="AT54" s="2" t="n">
        <v>11358270996.2211</v>
      </c>
      <c r="AU54" s="2" t="n">
        <v>12086366890.4956</v>
      </c>
      <c r="AV54" s="2" t="n">
        <v>6769042709.1113005</v>
      </c>
      <c r="AW54" s="2"/>
    </row>
    <row r="55">
      <c r="A55" s="61" t="str">
        <f t="shared" si="3"/>
        <v>Missile Defense</v>
      </c>
      <c r="B55" s="31" t="str">
        <f t="shared" si="4"/>
        <v>Multiyear Contract</v>
      </c>
      <c r="C55" s="2" t="n">
        <f t="shared" si="5"/>
        <v>1064367854.60246</v>
      </c>
      <c r="D55" s="2" t="n">
        <f t="shared" si="6"/>
        <v>1920840263.07146</v>
      </c>
      <c r="E55" s="2" t="n">
        <f t="shared" si="7"/>
        <v>2151998236.0420699</v>
      </c>
      <c r="F55" s="2" t="n">
        <f t="shared" si="8"/>
        <v>2697961447.4815998</v>
      </c>
      <c r="G55" s="27" t="n">
        <f t="shared" si="9"/>
        <v>0.12034211142626927</v>
      </c>
      <c r="H55" s="27" t="n">
        <f t="shared" si="10"/>
        <v>1.0218557209676709</v>
      </c>
      <c r="I55" s="27" t="n">
        <f t="shared" si="11"/>
        <v>1.2537005850170486</v>
      </c>
      <c r="J55" s="27" t="n">
        <f t="shared" si="12"/>
        <v>4.9668246580808319E-3</v>
      </c>
      <c r="K55" s="27" t="n">
        <f>AV55/SUM(AV41:AV$77)</f>
        <v>1.0281042367502989E-2</v>
      </c>
      <c r="L55" s="60"/>
      <c r="M55" s="1" t="s">
        <v>584</v>
      </c>
      <c r="N55" s="1" t="s">
        <v>593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 t="n">
        <v>0</v>
      </c>
      <c r="AE55" s="2" t="n">
        <v>2181673.56151467</v>
      </c>
      <c r="AF55" s="2" t="n">
        <v>0</v>
      </c>
      <c r="AG55" s="2" t="n">
        <v>17357638.3002127</v>
      </c>
      <c r="AH55" s="2" t="n">
        <v>46593781.256916903</v>
      </c>
      <c r="AI55" s="2" t="n">
        <v>171406125.14251301</v>
      </c>
      <c r="AJ55" s="2" t="n">
        <v>511242530.75246602</v>
      </c>
      <c r="AK55" s="2" t="n">
        <v>555689935.82731295</v>
      </c>
      <c r="AL55" s="2" t="n">
        <v>554620380.661219</v>
      </c>
      <c r="AM55" s="2" t="n">
        <v>545924394.91961002</v>
      </c>
      <c r="AN55" s="2" t="n">
        <v>1064367854.60246</v>
      </c>
      <c r="AO55" s="2" t="n">
        <v>1361382799.9605</v>
      </c>
      <c r="AP55" s="2" t="n">
        <v>1195990049.8977799</v>
      </c>
      <c r="AQ55" s="2" t="n">
        <v>489630927.39843899</v>
      </c>
      <c r="AR55" s="2" t="n">
        <v>624419028.78774703</v>
      </c>
      <c r="AS55" s="2" t="n">
        <v>2387217374.3009901</v>
      </c>
      <c r="AT55" s="2" t="n">
        <v>1920840263.07146</v>
      </c>
      <c r="AU55" s="2" t="n">
        <v>2151998236.0420699</v>
      </c>
      <c r="AV55" s="2" t="n">
        <v>2697961447.4815998</v>
      </c>
      <c r="AW55" s="2"/>
    </row>
    <row r="56">
      <c r="A56" s="68" t="str">
        <f t="shared" si="3"/>
        <v>Missile Defense</v>
      </c>
      <c r="B56" s="69" t="n">
        <f t="shared" si="4"/>
        <v>0</v>
      </c>
      <c r="C56" s="2" t="n">
        <f t="shared" si="5"/>
        <v>287019832.20302302</v>
      </c>
      <c r="D56" s="2" t="n">
        <f t="shared" si="6"/>
        <v>256606038.772131</v>
      </c>
      <c r="E56" s="2" t="n">
        <f t="shared" si="7"/>
        <v>211019393.140744</v>
      </c>
      <c r="F56" s="2" t="n">
        <f t="shared" si="8"/>
        <v>108717248.86660001</v>
      </c>
      <c r="G56" s="27" t="n">
        <f t="shared" si="9"/>
        <v>-0.17765227135542372</v>
      </c>
      <c r="H56" s="27" t="n">
        <f t="shared" si="10"/>
        <v>-0.26479159463977464</v>
      </c>
      <c r="I56" s="27" t="n">
        <f t="shared" si="11"/>
        <v>0.51520027258389778</v>
      </c>
      <c r="J56" s="27" t="n">
        <f t="shared" si="12"/>
        <v>4.8703400757072509E-4</v>
      </c>
      <c r="K56" s="27" t="n">
        <f>AV56/SUM(AV41:AV$77)</f>
        <v>4.1428562395478928E-4</v>
      </c>
      <c r="L56" s="60"/>
      <c r="M56" s="75" t="s">
        <v>584</v>
      </c>
      <c r="N56" s="75"/>
      <c r="O56" s="2" t="n">
        <v>6277926485.6403999</v>
      </c>
      <c r="P56" s="2" t="n">
        <v>10395849592.443001</v>
      </c>
      <c r="Q56" s="2" t="n">
        <v>7633864652.3919201</v>
      </c>
      <c r="R56" s="2" t="n">
        <v>9501052267.95467</v>
      </c>
      <c r="S56" s="2" t="n">
        <v>7990143094.3175402</v>
      </c>
      <c r="T56" s="2" t="n">
        <v>6359526702.4321899</v>
      </c>
      <c r="U56" s="2" t="n">
        <v>6652483586.4817696</v>
      </c>
      <c r="V56" s="2" t="n">
        <v>7058669097.3004398</v>
      </c>
      <c r="W56" s="2" t="n">
        <v>6259350702.3028898</v>
      </c>
      <c r="X56" s="2" t="n">
        <v>6290634441.2255297</v>
      </c>
      <c r="Y56" s="2"/>
      <c r="Z56" s="2"/>
      <c r="AA56" s="2"/>
      <c r="AB56" s="2"/>
      <c r="AC56" s="2"/>
      <c r="AD56" s="2"/>
      <c r="AE56" s="2"/>
      <c r="AF56" s="2"/>
      <c r="AG56" s="2" t="n">
        <v>20801.6657432797</v>
      </c>
      <c r="AH56" s="2" t="n">
        <v>4385631.4320625402</v>
      </c>
      <c r="AI56" s="2" t="n">
        <v>5711568.7760299603</v>
      </c>
      <c r="AJ56" s="2" t="n">
        <v>42944578.394785903</v>
      </c>
      <c r="AK56" s="2" t="n">
        <v>163327830.03105801</v>
      </c>
      <c r="AL56" s="2" t="n">
        <v>196808846.52450201</v>
      </c>
      <c r="AM56" s="2" t="n">
        <v>288532606.07459199</v>
      </c>
      <c r="AN56" s="2" t="n">
        <v>287019832.20302302</v>
      </c>
      <c r="AO56" s="2" t="n">
        <v>411567244.294029</v>
      </c>
      <c r="AP56" s="2" t="n">
        <v>327849685.77247202</v>
      </c>
      <c r="AQ56" s="2" t="n">
        <v>316973809.60600901</v>
      </c>
      <c r="AR56" s="2" t="n">
        <v>345110208.00450099</v>
      </c>
      <c r="AS56" s="2" t="n">
        <v>304719580.444426</v>
      </c>
      <c r="AT56" s="2" t="n">
        <v>256606038.772131</v>
      </c>
      <c r="AU56" s="2" t="n">
        <v>211019393.140744</v>
      </c>
      <c r="AV56" s="2" t="n">
        <v>108717248.86660001</v>
      </c>
      <c r="AW56" s="2"/>
    </row>
    <row r="57">
      <c r="A57" s="58" t="str">
        <f t="shared" si="3"/>
        <v>Ordnance and Missiles</v>
      </c>
      <c r="B57" s="59" t="str">
        <f t="shared" si="4"/>
        <v>Not Multiyear</v>
      </c>
      <c r="C57" s="2" t="n">
        <f t="shared" si="5"/>
        <v>14991775787.717699</v>
      </c>
      <c r="D57" s="2" t="n">
        <f t="shared" si="6"/>
        <v>22608004506.834202</v>
      </c>
      <c r="E57" s="2" t="n">
        <f t="shared" si="7"/>
        <v>20206969314.5093</v>
      </c>
      <c r="F57" s="2" t="n">
        <f t="shared" si="8"/>
        <v>17294805247.789902</v>
      </c>
      <c r="G57" s="27" t="n">
        <f t="shared" si="9"/>
        <v>-0.10620288011704393</v>
      </c>
      <c r="H57" s="27" t="n">
        <f t="shared" si="10"/>
        <v>0.34787029906518807</v>
      </c>
      <c r="I57" s="27" t="n">
        <f t="shared" si="11"/>
        <v>0.85588318458877632</v>
      </c>
      <c r="J57" s="27" t="n">
        <f t="shared" si="12"/>
        <v>4.6637804704234648E-2</v>
      </c>
      <c r="K57" s="27" t="n">
        <f>AV57/SUM(AV41:AV$77)</f>
        <v>6.5904805888244142E-2</v>
      </c>
      <c r="L57" s="60"/>
      <c r="M57" s="71" t="s">
        <v>585</v>
      </c>
      <c r="N57" s="71" t="s">
        <v>592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 t="n">
        <v>13435598330.5683</v>
      </c>
      <c r="Z57" s="2" t="n">
        <v>13950648171.507799</v>
      </c>
      <c r="AA57" s="2" t="n">
        <v>18994035358.1959</v>
      </c>
      <c r="AB57" s="2" t="n">
        <v>20718070091.613899</v>
      </c>
      <c r="AC57" s="2" t="n">
        <v>21126764872.5056</v>
      </c>
      <c r="AD57" s="2" t="n">
        <v>21786080176.2635</v>
      </c>
      <c r="AE57" s="2" t="n">
        <v>21195043313.942299</v>
      </c>
      <c r="AF57" s="2" t="n">
        <v>24865486546.158401</v>
      </c>
      <c r="AG57" s="2" t="n">
        <v>25342423888.606899</v>
      </c>
      <c r="AH57" s="2" t="n">
        <v>23577297358.0994</v>
      </c>
      <c r="AI57" s="2" t="n">
        <v>20844924298.819</v>
      </c>
      <c r="AJ57" s="2" t="n">
        <v>19095723846.6106</v>
      </c>
      <c r="AK57" s="2" t="n">
        <v>19237305936.822899</v>
      </c>
      <c r="AL57" s="2" t="n">
        <v>15627868515.1113</v>
      </c>
      <c r="AM57" s="2" t="n">
        <v>14418509619.783899</v>
      </c>
      <c r="AN57" s="2" t="n">
        <v>14991775787.717699</v>
      </c>
      <c r="AO57" s="2" t="n">
        <v>18948193302.072701</v>
      </c>
      <c r="AP57" s="2" t="n">
        <v>19792311255.262402</v>
      </c>
      <c r="AQ57" s="2" t="n">
        <v>23258864450.720001</v>
      </c>
      <c r="AR57" s="2" t="n">
        <v>24922523761.778198</v>
      </c>
      <c r="AS57" s="2" t="n">
        <v>25435848682.7995</v>
      </c>
      <c r="AT57" s="2" t="n">
        <v>22608004506.834202</v>
      </c>
      <c r="AU57" s="2" t="n">
        <v>20206969314.5093</v>
      </c>
      <c r="AV57" s="2" t="n">
        <v>17294805247.789902</v>
      </c>
      <c r="AW57" s="2"/>
    </row>
    <row r="58">
      <c r="A58" s="61" t="str">
        <f t="shared" si="3"/>
        <v>Ordnance and Missiles</v>
      </c>
      <c r="B58" s="31" t="str">
        <f t="shared" si="4"/>
        <v>Multiyear Contract</v>
      </c>
      <c r="C58" s="2" t="n">
        <f t="shared" si="5"/>
        <v>1140642961.3913701</v>
      </c>
      <c r="D58" s="2" t="n">
        <f t="shared" si="6"/>
        <v>1410007552.89305</v>
      </c>
      <c r="E58" s="2" t="n">
        <f t="shared" si="7"/>
        <v>668145093.45705605</v>
      </c>
      <c r="F58" s="2" t="n">
        <f t="shared" si="8"/>
        <v>552534492.35500002</v>
      </c>
      <c r="G58" s="27" t="n">
        <f t="shared" si="9"/>
        <v>-0.52614076989434722</v>
      </c>
      <c r="H58" s="27" t="n">
        <f t="shared" si="10"/>
        <v>-0.41423818313660166</v>
      </c>
      <c r="I58" s="27" t="n">
        <f t="shared" si="11"/>
        <v>0.82696782145944669</v>
      </c>
      <c r="J58" s="27" t="n">
        <f t="shared" si="12"/>
        <v>1.5420828278473332E-3</v>
      </c>
      <c r="K58" s="27" t="n">
        <f>AV58/SUM(AV41:AV$77)</f>
        <v>2.1055269454317337E-3</v>
      </c>
      <c r="L58" s="60"/>
      <c r="M58" s="1" t="s">
        <v>585</v>
      </c>
      <c r="N58" s="1" t="s">
        <v>593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 t="n">
        <v>1159344108.8959999</v>
      </c>
      <c r="Z58" s="2" t="n">
        <v>1020054428.41465</v>
      </c>
      <c r="AA58" s="2" t="n">
        <v>977578536.61255801</v>
      </c>
      <c r="AB58" s="2" t="n">
        <v>790965846.48992705</v>
      </c>
      <c r="AC58" s="2" t="n">
        <v>684067925.99466896</v>
      </c>
      <c r="AD58" s="2" t="n">
        <v>502000593.16977799</v>
      </c>
      <c r="AE58" s="2" t="n">
        <v>664085952.75874996</v>
      </c>
      <c r="AF58" s="2" t="n">
        <v>543262619.54322696</v>
      </c>
      <c r="AG58" s="2" t="n">
        <v>1281765191.4981799</v>
      </c>
      <c r="AH58" s="2" t="n">
        <v>826451511.02470505</v>
      </c>
      <c r="AI58" s="2" t="n">
        <v>1354545660.5945101</v>
      </c>
      <c r="AJ58" s="2" t="n">
        <v>915783263.74449301</v>
      </c>
      <c r="AK58" s="2" t="n">
        <v>669031246.46865797</v>
      </c>
      <c r="AL58" s="2" t="n">
        <v>792693498.85237503</v>
      </c>
      <c r="AM58" s="2" t="n">
        <v>1042885833.84679</v>
      </c>
      <c r="AN58" s="2" t="n">
        <v>1140642961.3913701</v>
      </c>
      <c r="AO58" s="2" t="n">
        <v>809277221.72048795</v>
      </c>
      <c r="AP58" s="2" t="n">
        <v>1223587001.08601</v>
      </c>
      <c r="AQ58" s="2" t="n">
        <v>1643091651.35589</v>
      </c>
      <c r="AR58" s="2" t="n">
        <v>1243505434.8515201</v>
      </c>
      <c r="AS58" s="2" t="n">
        <v>1396356431.5578899</v>
      </c>
      <c r="AT58" s="2" t="n">
        <v>1410007552.89305</v>
      </c>
      <c r="AU58" s="2" t="n">
        <v>668145093.45705605</v>
      </c>
      <c r="AV58" s="2" t="n">
        <v>552534492.35500002</v>
      </c>
      <c r="AW58" s="2"/>
    </row>
    <row r="59">
      <c r="A59" s="68" t="str">
        <f t="shared" si="3"/>
        <v>Ordnance and Missiles</v>
      </c>
      <c r="B59" s="69" t="n">
        <f t="shared" si="4"/>
        <v>0</v>
      </c>
      <c r="C59" s="2" t="n">
        <f t="shared" si="5"/>
        <v>447622924.41354799</v>
      </c>
      <c r="D59" s="2" t="n">
        <f t="shared" si="6"/>
        <v>564951040.001827</v>
      </c>
      <c r="E59" s="2" t="n">
        <f t="shared" si="7"/>
        <v>541803022.37340999</v>
      </c>
      <c r="F59" s="2" t="n">
        <f t="shared" si="8"/>
        <v>425782974.34619999</v>
      </c>
      <c r="G59" s="27" t="n">
        <f t="shared" si="9"/>
        <v>-4.0973493257649651E-2</v>
      </c>
      <c r="H59" s="27" t="n">
        <f t="shared" si="10"/>
        <v>0.21040052424314903</v>
      </c>
      <c r="I59" s="27" t="n">
        <f t="shared" si="11"/>
        <v>0.78586304757220582</v>
      </c>
      <c r="J59" s="27" t="n">
        <f t="shared" si="12"/>
        <v>1.2504845804596494E-3</v>
      </c>
      <c r="K59" s="27" t="n">
        <f>AV59/SUM(AV41:AV$77)</f>
        <v>1.6225186622666056E-3</v>
      </c>
      <c r="L59" s="60"/>
      <c r="M59" s="75" t="s">
        <v>585</v>
      </c>
      <c r="N59" s="75"/>
      <c r="O59" s="2" t="n">
        <v>23436277613.058201</v>
      </c>
      <c r="P59" s="2" t="n">
        <v>29622055294.886398</v>
      </c>
      <c r="Q59" s="2" t="n">
        <v>26230740994.083099</v>
      </c>
      <c r="R59" s="2" t="n">
        <v>21272063897.905998</v>
      </c>
      <c r="S59" s="2" t="n">
        <v>15895397978.508101</v>
      </c>
      <c r="T59" s="2" t="n">
        <v>15584646618.7414</v>
      </c>
      <c r="U59" s="2" t="n">
        <v>15786814882.349001</v>
      </c>
      <c r="V59" s="2" t="n">
        <v>14130788751.725401</v>
      </c>
      <c r="W59" s="2" t="n">
        <v>14995245260.564899</v>
      </c>
      <c r="X59" s="2" t="n">
        <v>15723085935.0215</v>
      </c>
      <c r="Y59" s="2"/>
      <c r="Z59" s="2" t="n">
        <v>22404.941496019801</v>
      </c>
      <c r="AA59" s="2" t="n">
        <v>130795.239154942</v>
      </c>
      <c r="AB59" s="2" t="n">
        <v>3183326.8393964302</v>
      </c>
      <c r="AC59" s="2" t="n">
        <v>2184070.1872381102</v>
      </c>
      <c r="AD59" s="2"/>
      <c r="AE59" s="2" t="n">
        <v>-8172.9436434917097</v>
      </c>
      <c r="AF59" s="2" t="n">
        <v>80537.598800246997</v>
      </c>
      <c r="AG59" s="2" t="n">
        <v>14627579.714907</v>
      </c>
      <c r="AH59" s="2" t="n">
        <v>193597676.80429101</v>
      </c>
      <c r="AI59" s="2" t="n">
        <v>514282764.782758</v>
      </c>
      <c r="AJ59" s="2" t="n">
        <v>572956377.28841603</v>
      </c>
      <c r="AK59" s="2" t="n">
        <v>643905095.38974297</v>
      </c>
      <c r="AL59" s="2" t="n">
        <v>365977891.52926201</v>
      </c>
      <c r="AM59" s="2" t="n">
        <v>439692639.30150002</v>
      </c>
      <c r="AN59" s="2" t="n">
        <v>447622924.41354799</v>
      </c>
      <c r="AO59" s="2" t="n">
        <v>694342736.99177396</v>
      </c>
      <c r="AP59" s="2" t="n">
        <v>1011282420.58626</v>
      </c>
      <c r="AQ59" s="2" t="n">
        <v>978918409.25046802</v>
      </c>
      <c r="AR59" s="2" t="n">
        <v>971184965.63613403</v>
      </c>
      <c r="AS59" s="2" t="n">
        <v>787499396.85695601</v>
      </c>
      <c r="AT59" s="2" t="n">
        <v>564951040.001827</v>
      </c>
      <c r="AU59" s="2" t="n">
        <v>541803022.37340999</v>
      </c>
      <c r="AV59" s="2" t="n">
        <v>425782974.34619999</v>
      </c>
      <c r="AW59" s="2"/>
    </row>
    <row r="60">
      <c r="A60" s="58" t="str">
        <f t="shared" si="3"/>
        <v>Other Products</v>
      </c>
      <c r="B60" s="59" t="str">
        <f t="shared" si="4"/>
        <v>Not Multiyear</v>
      </c>
      <c r="C60" s="2" t="n">
        <f t="shared" si="5"/>
        <v>22340995500.958099</v>
      </c>
      <c r="D60" s="2" t="n">
        <f t="shared" si="6"/>
        <v>50042511703.067101</v>
      </c>
      <c r="E60" s="2" t="n">
        <f t="shared" si="7"/>
        <v>59081539254.085602</v>
      </c>
      <c r="F60" s="2" t="n">
        <f t="shared" si="8"/>
        <v>17458239681.766602</v>
      </c>
      <c r="G60" s="27" t="n">
        <f t="shared" si="9"/>
        <v>0.18062697581313647</v>
      </c>
      <c r="H60" s="27" t="n">
        <f t="shared" si="10"/>
        <v>1.644534763527072</v>
      </c>
      <c r="I60" s="27" t="n">
        <f t="shared" si="11"/>
        <v>0.29549398851451436</v>
      </c>
      <c r="J60" s="27" t="n">
        <f t="shared" si="12"/>
        <v>0.13636054207194354</v>
      </c>
      <c r="K60" s="27" t="n">
        <f>AV60/SUM(AV41:AV$77)</f>
        <v>6.6527600680805668E-2</v>
      </c>
      <c r="L60" s="60"/>
      <c r="M60" s="71" t="s">
        <v>586</v>
      </c>
      <c r="N60" s="71" t="s">
        <v>592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 t="n">
        <v>13599844108.49</v>
      </c>
      <c r="Z60" s="2" t="n">
        <v>15714301817.7055</v>
      </c>
      <c r="AA60" s="2" t="n">
        <v>19362539646.153702</v>
      </c>
      <c r="AB60" s="2" t="n">
        <v>23329912345.631302</v>
      </c>
      <c r="AC60" s="2" t="n">
        <v>27915106150.767399</v>
      </c>
      <c r="AD60" s="2" t="n">
        <v>45352309268.420799</v>
      </c>
      <c r="AE60" s="2" t="n">
        <v>49217710776.838997</v>
      </c>
      <c r="AF60" s="2" t="n">
        <v>48447005808.4058</v>
      </c>
      <c r="AG60" s="2" t="n">
        <v>51535329874.322304</v>
      </c>
      <c r="AH60" s="2" t="n">
        <v>45003233135.035103</v>
      </c>
      <c r="AI60" s="2" t="n">
        <v>34419256600.001801</v>
      </c>
      <c r="AJ60" s="2" t="n">
        <v>33423883074.854</v>
      </c>
      <c r="AK60" s="2" t="n">
        <v>42243794954.413597</v>
      </c>
      <c r="AL60" s="2" t="n">
        <v>27661269775.0495</v>
      </c>
      <c r="AM60" s="2" t="n">
        <v>24360677409.153599</v>
      </c>
      <c r="AN60" s="2" t="n">
        <v>22340995500.958099</v>
      </c>
      <c r="AO60" s="2" t="n">
        <v>21606497089.790401</v>
      </c>
      <c r="AP60" s="2" t="n">
        <v>23884082652.604599</v>
      </c>
      <c r="AQ60" s="2" t="n">
        <v>27114000806.343399</v>
      </c>
      <c r="AR60" s="2" t="n">
        <v>24562794214.309299</v>
      </c>
      <c r="AS60" s="2" t="n">
        <v>25705041256.013802</v>
      </c>
      <c r="AT60" s="2" t="n">
        <v>50042511703.067101</v>
      </c>
      <c r="AU60" s="2" t="n">
        <v>59081539254.085602</v>
      </c>
      <c r="AV60" s="2" t="n">
        <v>17458239681.766602</v>
      </c>
      <c r="AW60" s="2"/>
    </row>
    <row r="61">
      <c r="A61" s="61" t="str">
        <f t="shared" si="3"/>
        <v>Other Products</v>
      </c>
      <c r="B61" s="31" t="str">
        <f t="shared" si="4"/>
        <v>Multiyear Contract</v>
      </c>
      <c r="C61" s="2" t="n">
        <f t="shared" si="5"/>
        <v>1693165301.7595301</v>
      </c>
      <c r="D61" s="2" t="n">
        <f t="shared" si="6"/>
        <v>8038471320.5911198</v>
      </c>
      <c r="E61" s="2" t="n">
        <f t="shared" si="7"/>
        <v>280272166.20628297</v>
      </c>
      <c r="F61" s="2" t="n">
        <f t="shared" si="8"/>
        <v>147318024.69319999</v>
      </c>
      <c r="G61" s="27" t="n">
        <f t="shared" si="9"/>
        <v>-0.96513364854728712</v>
      </c>
      <c r="H61" s="27" t="n">
        <f t="shared" si="10"/>
        <v>-0.83446851532155464</v>
      </c>
      <c r="I61" s="27" t="n">
        <f t="shared" si="11"/>
        <v>0.52562488343838087</v>
      </c>
      <c r="J61" s="27" t="n">
        <f t="shared" si="12"/>
        <v>6.4686981744341992E-4</v>
      </c>
      <c r="K61" s="27" t="n">
        <f>AV61/SUM(AV41:AV$77)</f>
        <v>5.613804655294172E-4</v>
      </c>
      <c r="L61" s="60"/>
      <c r="M61" s="1" t="s">
        <v>586</v>
      </c>
      <c r="N61" s="1" t="s">
        <v>593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 t="n">
        <v>920011377.24005604</v>
      </c>
      <c r="Z61" s="2" t="n">
        <v>1068804178.5133801</v>
      </c>
      <c r="AA61" s="2" t="n">
        <v>2278313971.6803799</v>
      </c>
      <c r="AB61" s="2" t="n">
        <v>1314182313.4554501</v>
      </c>
      <c r="AC61" s="2" t="n">
        <v>432992232.29292899</v>
      </c>
      <c r="AD61" s="2" t="n">
        <v>2394157457.3483801</v>
      </c>
      <c r="AE61" s="2" t="n">
        <v>1143204740.6085999</v>
      </c>
      <c r="AF61" s="2" t="n">
        <v>103016588.539979</v>
      </c>
      <c r="AG61" s="2" t="n">
        <v>2687277024.2897501</v>
      </c>
      <c r="AH61" s="2" t="n">
        <v>2747476959.4357901</v>
      </c>
      <c r="AI61" s="2" t="n">
        <v>2126802365.57939</v>
      </c>
      <c r="AJ61" s="2" t="n">
        <v>3622062856.3790498</v>
      </c>
      <c r="AK61" s="2" t="n">
        <v>1595813446.4397299</v>
      </c>
      <c r="AL61" s="2" t="n">
        <v>3789108508.7440801</v>
      </c>
      <c r="AM61" s="2" t="n">
        <v>3938449313.7622399</v>
      </c>
      <c r="AN61" s="2" t="n">
        <v>1693165301.7595301</v>
      </c>
      <c r="AO61" s="2" t="n">
        <v>311140919.80653697</v>
      </c>
      <c r="AP61" s="2" t="n">
        <v>209453410.90404901</v>
      </c>
      <c r="AQ61" s="2" t="n">
        <v>277786329.96155798</v>
      </c>
      <c r="AR61" s="2" t="n">
        <v>395418884.959364</v>
      </c>
      <c r="AS61" s="2" t="n">
        <v>1670628598.4318199</v>
      </c>
      <c r="AT61" s="2" t="n">
        <v>8038471320.5911198</v>
      </c>
      <c r="AU61" s="2" t="n">
        <v>280272166.20628297</v>
      </c>
      <c r="AV61" s="2" t="n">
        <v>147318024.69319999</v>
      </c>
      <c r="AW61" s="2"/>
    </row>
    <row r="62">
      <c r="A62" s="68" t="str">
        <f t="shared" si="3"/>
        <v>Other Products</v>
      </c>
      <c r="B62" s="69" t="n">
        <f t="shared" si="4"/>
        <v>0</v>
      </c>
      <c r="C62" s="2" t="n">
        <f t="shared" si="5"/>
        <v>2328142952.1815701</v>
      </c>
      <c r="D62" s="2" t="n">
        <f t="shared" si="6"/>
        <v>1780089887.6714101</v>
      </c>
      <c r="E62" s="2" t="n">
        <f t="shared" si="7"/>
        <v>1825707847.28966</v>
      </c>
      <c r="F62" s="2" t="n">
        <f t="shared" si="8"/>
        <v>1341474707.6552</v>
      </c>
      <c r="G62" s="27" t="n">
        <f t="shared" si="9"/>
        <v>2.5626773082748189E-2</v>
      </c>
      <c r="H62" s="27" t="n">
        <f t="shared" si="10"/>
        <v>-0.21580938765856572</v>
      </c>
      <c r="I62" s="27" t="n">
        <f t="shared" si="11"/>
        <v>0.73476964545377599</v>
      </c>
      <c r="J62" s="27" t="n">
        <f t="shared" si="12"/>
        <v>4.2137445107983283E-3</v>
      </c>
      <c r="K62" s="27" t="n">
        <f>AV62/SUM(AV41:AV$77)</f>
        <v>5.111918228931942E-3</v>
      </c>
      <c r="L62" s="60"/>
      <c r="M62" s="75" t="s">
        <v>586</v>
      </c>
      <c r="N62" s="75"/>
      <c r="O62" s="2" t="n">
        <v>22530893399.884399</v>
      </c>
      <c r="P62" s="2" t="n">
        <v>27290590861.972801</v>
      </c>
      <c r="Q62" s="2" t="n">
        <v>18840301145.170502</v>
      </c>
      <c r="R62" s="2" t="n">
        <v>20082577572.101601</v>
      </c>
      <c r="S62" s="2" t="n">
        <v>16068055004.8724</v>
      </c>
      <c r="T62" s="2" t="n">
        <v>15623014029.6791</v>
      </c>
      <c r="U62" s="2" t="n">
        <v>17235978603.481602</v>
      </c>
      <c r="V62" s="2" t="n">
        <v>17046216182.275801</v>
      </c>
      <c r="W62" s="2" t="n">
        <v>14872605319.006901</v>
      </c>
      <c r="X62" s="2" t="n">
        <v>13169272287.684099</v>
      </c>
      <c r="Y62" s="2" t="n">
        <v>44356.2300636898</v>
      </c>
      <c r="Z62" s="2" t="n">
        <v>24834.1952259912</v>
      </c>
      <c r="AA62" s="2" t="n">
        <v>1977.9412238088601</v>
      </c>
      <c r="AB62" s="2" t="n">
        <v>85721.727696553295</v>
      </c>
      <c r="AC62" s="2" t="n">
        <v>1162156.2767968399</v>
      </c>
      <c r="AD62" s="2" t="n">
        <v>825135.01179328095</v>
      </c>
      <c r="AE62" s="2" t="n">
        <v>3322219.5545403701</v>
      </c>
      <c r="AF62" s="2" t="n">
        <v>101593.614081384</v>
      </c>
      <c r="AG62" s="2" t="n">
        <v>9341551.9416948501</v>
      </c>
      <c r="AH62" s="2" t="n">
        <v>1152657008.58973</v>
      </c>
      <c r="AI62" s="2" t="n">
        <v>3093391771.5728798</v>
      </c>
      <c r="AJ62" s="2" t="n">
        <v>2995105302.2479</v>
      </c>
      <c r="AK62" s="2" t="n">
        <v>2500638341.0072098</v>
      </c>
      <c r="AL62" s="2" t="n">
        <v>2615501913.5846601</v>
      </c>
      <c r="AM62" s="2" t="n">
        <v>2380008446.8703098</v>
      </c>
      <c r="AN62" s="2" t="n">
        <v>2328142952.1815701</v>
      </c>
      <c r="AO62" s="2" t="n">
        <v>2171449823.2579298</v>
      </c>
      <c r="AP62" s="2" t="n">
        <v>2244985459.1607599</v>
      </c>
      <c r="AQ62" s="2" t="n">
        <v>2920787743.2631102</v>
      </c>
      <c r="AR62" s="2" t="n">
        <v>2258825743.14674</v>
      </c>
      <c r="AS62" s="2" t="n">
        <v>2148733577.6153798</v>
      </c>
      <c r="AT62" s="2" t="n">
        <v>1780089887.6714101</v>
      </c>
      <c r="AU62" s="2" t="n">
        <v>1825707847.28966</v>
      </c>
      <c r="AV62" s="2" t="n">
        <v>1341474707.6552</v>
      </c>
      <c r="AW62" s="2"/>
    </row>
    <row r="63">
      <c r="A63" s="58" t="str">
        <f t="shared" si="3"/>
        <v>Other R&amp;D and Knowledge Based</v>
      </c>
      <c r="B63" s="59" t="str">
        <f t="shared" si="4"/>
        <v>Not Multiyear</v>
      </c>
      <c r="C63" s="2" t="n">
        <f t="shared" si="5"/>
        <v>37124158023.1856</v>
      </c>
      <c r="D63" s="2" t="n">
        <f t="shared" si="6"/>
        <v>52305965328.175797</v>
      </c>
      <c r="E63" s="2" t="n">
        <f t="shared" si="7"/>
        <v>52141440234.872398</v>
      </c>
      <c r="F63" s="2" t="n">
        <f t="shared" si="8"/>
        <v>33804690743.835499</v>
      </c>
      <c r="G63" s="27" t="n">
        <f t="shared" si="9"/>
        <v>-3.1454365151496466E-3</v>
      </c>
      <c r="H63" s="27" t="n">
        <f t="shared" si="10"/>
        <v>0.40451509236405769</v>
      </c>
      <c r="I63" s="27" t="n">
        <f t="shared" si="11"/>
        <v>0.64832675491051717</v>
      </c>
      <c r="J63" s="27" t="n">
        <f t="shared" si="12"/>
        <v>0.12034275248418438</v>
      </c>
      <c r="K63" s="27" t="n">
        <f>AV63/SUM(AV41:AV$77)</f>
        <v>0.12881854115525837</v>
      </c>
      <c r="L63" s="60"/>
      <c r="M63" s="71" t="s">
        <v>587</v>
      </c>
      <c r="N63" s="71" t="s">
        <v>592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 t="n">
        <v>20767413713.2481</v>
      </c>
      <c r="Z63" s="2" t="n">
        <v>20306854238.263699</v>
      </c>
      <c r="AA63" s="2" t="n">
        <v>25570813426.180801</v>
      </c>
      <c r="AB63" s="2" t="n">
        <v>29013802946.355301</v>
      </c>
      <c r="AC63" s="2" t="n">
        <v>31521536512.700802</v>
      </c>
      <c r="AD63" s="2" t="n">
        <v>38045813740.064301</v>
      </c>
      <c r="AE63" s="2" t="n">
        <v>41671259084.6763</v>
      </c>
      <c r="AF63" s="2" t="n">
        <v>42705687872.196701</v>
      </c>
      <c r="AG63" s="2" t="n">
        <v>46545271133.418503</v>
      </c>
      <c r="AH63" s="2" t="n">
        <v>52077807768.249603</v>
      </c>
      <c r="AI63" s="2" t="n">
        <v>51664255784.875603</v>
      </c>
      <c r="AJ63" s="2" t="n">
        <v>49610234777.222603</v>
      </c>
      <c r="AK63" s="2" t="n">
        <v>48695777025.049202</v>
      </c>
      <c r="AL63" s="2" t="n">
        <v>39941400138.860603</v>
      </c>
      <c r="AM63" s="2" t="n">
        <v>38393364041.7118</v>
      </c>
      <c r="AN63" s="2" t="n">
        <v>37124158023.1856</v>
      </c>
      <c r="AO63" s="2" t="n">
        <v>36395445259.423599</v>
      </c>
      <c r="AP63" s="2" t="n">
        <v>36575175781.069199</v>
      </c>
      <c r="AQ63" s="2" t="n">
        <v>40902471801.993896</v>
      </c>
      <c r="AR63" s="2" t="n">
        <v>43577541872.600098</v>
      </c>
      <c r="AS63" s="2" t="n">
        <v>44571988789.324501</v>
      </c>
      <c r="AT63" s="2" t="n">
        <v>52305965328.175797</v>
      </c>
      <c r="AU63" s="2" t="n">
        <v>52141440234.872398</v>
      </c>
      <c r="AV63" s="2" t="n">
        <v>33804690743.835499</v>
      </c>
      <c r="AW63" s="2"/>
    </row>
    <row r="64">
      <c r="A64" s="61" t="str">
        <f t="shared" si="3"/>
        <v>Other R&amp;D and Knowledge Based</v>
      </c>
      <c r="B64" s="31" t="str">
        <f t="shared" si="4"/>
        <v>Multiyear Contract</v>
      </c>
      <c r="C64" s="2" t="n">
        <f t="shared" si="5"/>
        <v>642498054.52238798</v>
      </c>
      <c r="D64" s="2" t="n">
        <f t="shared" si="6"/>
        <v>1085571372.3255301</v>
      </c>
      <c r="E64" s="2" t="n">
        <f t="shared" si="7"/>
        <v>1151306910.0776601</v>
      </c>
      <c r="F64" s="2" t="n">
        <f t="shared" si="8"/>
        <v>922293809.94120002</v>
      </c>
      <c r="G64" s="27" t="n">
        <f t="shared" si="9"/>
        <v>6.0553860785136804E-2</v>
      </c>
      <c r="H64" s="27" t="n">
        <f t="shared" si="10"/>
        <v>0.79192279567835255</v>
      </c>
      <c r="I64" s="27" t="n">
        <f t="shared" si="11"/>
        <v>0.80108423033697218</v>
      </c>
      <c r="J64" s="27" t="n">
        <f t="shared" si="12"/>
        <v>2.6572231585606115E-3</v>
      </c>
      <c r="K64" s="27" t="n">
        <f>AV64/SUM(AV41:AV$77)</f>
        <v>3.5145579059857545E-3</v>
      </c>
      <c r="L64" s="60"/>
      <c r="M64" s="1" t="s">
        <v>587</v>
      </c>
      <c r="N64" s="1" t="s">
        <v>593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 t="n">
        <v>107842459.64725301</v>
      </c>
      <c r="Z64" s="2" t="n">
        <v>82556981.593150601</v>
      </c>
      <c r="AA64" s="2" t="n">
        <v>22481693.6368648</v>
      </c>
      <c r="AB64" s="2" t="n">
        <v>200023148.74657601</v>
      </c>
      <c r="AC64" s="2" t="n">
        <v>266872614.610659</v>
      </c>
      <c r="AD64" s="2" t="n">
        <v>141816686.43188301</v>
      </c>
      <c r="AE64" s="2" t="n">
        <v>108743826.52804101</v>
      </c>
      <c r="AF64" s="2" t="n">
        <v>186734670.36912099</v>
      </c>
      <c r="AG64" s="2" t="n">
        <v>322297424.14130402</v>
      </c>
      <c r="AH64" s="2" t="n">
        <v>415406866.62394398</v>
      </c>
      <c r="AI64" s="2" t="n">
        <v>843276437.80550301</v>
      </c>
      <c r="AJ64" s="2" t="n">
        <v>850814445.68494701</v>
      </c>
      <c r="AK64" s="2" t="n">
        <v>779590051.521469</v>
      </c>
      <c r="AL64" s="2" t="n">
        <v>842616449.97851396</v>
      </c>
      <c r="AM64" s="2" t="n">
        <v>555036719.28607202</v>
      </c>
      <c r="AN64" s="2" t="n">
        <v>642498054.52238798</v>
      </c>
      <c r="AO64" s="2" t="n">
        <v>857109570.11670399</v>
      </c>
      <c r="AP64" s="2" t="n">
        <v>1129175609.33429</v>
      </c>
      <c r="AQ64" s="2" t="n">
        <v>813628065.82053101</v>
      </c>
      <c r="AR64" s="2" t="n">
        <v>1273426778.0478899</v>
      </c>
      <c r="AS64" s="2" t="n">
        <v>1451428675.57145</v>
      </c>
      <c r="AT64" s="2" t="n">
        <v>1085571372.3255301</v>
      </c>
      <c r="AU64" s="2" t="n">
        <v>1151306910.0776601</v>
      </c>
      <c r="AV64" s="2" t="n">
        <v>922293809.94120002</v>
      </c>
      <c r="AW64" s="2"/>
    </row>
    <row r="65">
      <c r="A65" s="68" t="str">
        <f t="shared" si="3"/>
        <v>Other R&amp;D and Knowledge Based</v>
      </c>
      <c r="B65" s="69" t="n">
        <f t="shared" si="4"/>
        <v>0</v>
      </c>
      <c r="C65" s="2" t="n">
        <f t="shared" si="5"/>
        <v>3706272294.9418702</v>
      </c>
      <c r="D65" s="2" t="n">
        <f t="shared" si="6"/>
        <v>4960945331.9808798</v>
      </c>
      <c r="E65" s="2" t="n">
        <f t="shared" si="7"/>
        <v>4202735557.9061399</v>
      </c>
      <c r="F65" s="2" t="n">
        <f t="shared" si="8"/>
        <v>2929522805.9217</v>
      </c>
      <c r="G65" s="27" t="n">
        <f t="shared" si="9"/>
        <v>-0.15283574466884731</v>
      </c>
      <c r="H65" s="27" t="n">
        <f t="shared" si="10"/>
        <v>0.13395218253170915</v>
      </c>
      <c r="I65" s="27" t="n">
        <f t="shared" si="11"/>
        <v>0.6970514241398591</v>
      </c>
      <c r="J65" s="27" t="n">
        <f t="shared" si="12"/>
        <v>9.6999385272698909E-3</v>
      </c>
      <c r="K65" s="27" t="n">
        <f>AV65/SUM(AV41:AV$77)</f>
        <v>1.1163446428176823E-2</v>
      </c>
      <c r="L65" s="60"/>
      <c r="M65" s="75" t="s">
        <v>587</v>
      </c>
      <c r="N65" s="75"/>
      <c r="O65" s="2" t="n">
        <v>16078545349.929501</v>
      </c>
      <c r="P65" s="2" t="n">
        <v>15830232953.691299</v>
      </c>
      <c r="Q65" s="2" t="n">
        <v>17117400076.3832</v>
      </c>
      <c r="R65" s="2" t="n">
        <v>16308223536.8757</v>
      </c>
      <c r="S65" s="2" t="n">
        <v>15765271498.1542</v>
      </c>
      <c r="T65" s="2" t="n">
        <v>16194868270.591</v>
      </c>
      <c r="U65" s="2" t="n">
        <v>16628758610.5856</v>
      </c>
      <c r="V65" s="2" t="n">
        <v>17056673572.092199</v>
      </c>
      <c r="W65" s="2" t="n">
        <v>18772080522.7719</v>
      </c>
      <c r="X65" s="2" t="n">
        <v>19367962959.6819</v>
      </c>
      <c r="Y65" s="2" t="n">
        <v>34094.196377120803</v>
      </c>
      <c r="Z65" s="2" t="n">
        <v>43297.623139363997</v>
      </c>
      <c r="AA65" s="2" t="n">
        <v>3231.9301042628399</v>
      </c>
      <c r="AB65" s="2" t="n">
        <v>109639.44011775601</v>
      </c>
      <c r="AC65" s="2" t="n">
        <v>89702.180680953199</v>
      </c>
      <c r="AD65" s="2" t="n">
        <v>2102905.9180329102</v>
      </c>
      <c r="AE65" s="2" t="n">
        <v>2792969.6251550498</v>
      </c>
      <c r="AF65" s="2" t="n">
        <v>774194.50053327996</v>
      </c>
      <c r="AG65" s="2" t="n">
        <v>4568091.2355867699</v>
      </c>
      <c r="AH65" s="2" t="n">
        <v>392529038.78730702</v>
      </c>
      <c r="AI65" s="2" t="n">
        <v>2039932625.5585101</v>
      </c>
      <c r="AJ65" s="2" t="n">
        <v>2730764215.3847098</v>
      </c>
      <c r="AK65" s="2" t="n">
        <v>3108485908.5576701</v>
      </c>
      <c r="AL65" s="2" t="n">
        <v>2910621157.1319699</v>
      </c>
      <c r="AM65" s="2" t="n">
        <v>3366517334.3871398</v>
      </c>
      <c r="AN65" s="2" t="n">
        <v>3706272294.9418702</v>
      </c>
      <c r="AO65" s="2" t="n">
        <v>4167362261.5208802</v>
      </c>
      <c r="AP65" s="2" t="n">
        <v>4604121022.5455503</v>
      </c>
      <c r="AQ65" s="2" t="n">
        <v>4441893037.9667196</v>
      </c>
      <c r="AR65" s="2" t="n">
        <v>5040021358.8646202</v>
      </c>
      <c r="AS65" s="2" t="n">
        <v>5187838727.8185902</v>
      </c>
      <c r="AT65" s="2" t="n">
        <v>4960945331.9808798</v>
      </c>
      <c r="AU65" s="2" t="n">
        <v>4202735557.9061399</v>
      </c>
      <c r="AV65" s="2" t="n">
        <v>2929522805.9217</v>
      </c>
      <c r="AW65" s="2"/>
    </row>
    <row r="66">
      <c r="A66" s="58" t="str">
        <f t="shared" si="3"/>
        <v>Other Services</v>
      </c>
      <c r="B66" s="59" t="str">
        <f t="shared" si="4"/>
        <v>Not Multiyear</v>
      </c>
      <c r="C66" s="2" t="n">
        <f t="shared" si="5"/>
        <v>26976179045.632099</v>
      </c>
      <c r="D66" s="2" t="n">
        <f t="shared" si="6"/>
        <v>29603973587.1036</v>
      </c>
      <c r="E66" s="2" t="n">
        <f t="shared" si="7"/>
        <v>29473778262.944</v>
      </c>
      <c r="F66" s="2" t="n">
        <f t="shared" si="8"/>
        <v>19877117461.607101</v>
      </c>
      <c r="G66" s="27" t="n">
        <f t="shared" si="9"/>
        <v>-4.3979002945846446E-3</v>
      </c>
      <c r="H66" s="27" t="n">
        <f t="shared" si="10"/>
        <v>9.2585358848895405E-2</v>
      </c>
      <c r="I66" s="27" t="n">
        <f t="shared" si="11"/>
        <v>0.67440004753641203</v>
      </c>
      <c r="J66" s="27" t="n">
        <f t="shared" si="12"/>
        <v>6.8025654571370775E-2</v>
      </c>
      <c r="K66" s="27" t="n">
        <f>AV66/SUM(AV41:AV$77)</f>
        <v>7.5745147121124609E-2</v>
      </c>
      <c r="L66" s="60"/>
      <c r="M66" s="71" t="s">
        <v>588</v>
      </c>
      <c r="N66" s="71" t="s">
        <v>592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 t="n">
        <v>10939220871.455299</v>
      </c>
      <c r="Z66" s="2" t="n">
        <v>12179783528.618601</v>
      </c>
      <c r="AA66" s="2" t="n">
        <v>17040037868.3937</v>
      </c>
      <c r="AB66" s="2" t="n">
        <v>25534021465.660801</v>
      </c>
      <c r="AC66" s="2" t="n">
        <v>31117950393.118301</v>
      </c>
      <c r="AD66" s="2" t="n">
        <v>33338045504.159</v>
      </c>
      <c r="AE66" s="2" t="n">
        <v>35249102229.810402</v>
      </c>
      <c r="AF66" s="2" t="n">
        <v>34672632668.444801</v>
      </c>
      <c r="AG66" s="2" t="n">
        <v>38070842482.530502</v>
      </c>
      <c r="AH66" s="2" t="n">
        <v>42079340069.9384</v>
      </c>
      <c r="AI66" s="2" t="n">
        <v>40697272071.346603</v>
      </c>
      <c r="AJ66" s="2" t="n">
        <v>46439789239.812401</v>
      </c>
      <c r="AK66" s="2" t="n">
        <v>42363709065.220802</v>
      </c>
      <c r="AL66" s="2" t="n">
        <v>37846156820.111099</v>
      </c>
      <c r="AM66" s="2" t="n">
        <v>30529842634.010101</v>
      </c>
      <c r="AN66" s="2" t="n">
        <v>26976179045.632099</v>
      </c>
      <c r="AO66" s="2" t="n">
        <v>27508399874.752102</v>
      </c>
      <c r="AP66" s="2" t="n">
        <v>29442979250.990002</v>
      </c>
      <c r="AQ66" s="2" t="n">
        <v>30968956932.8535</v>
      </c>
      <c r="AR66" s="2" t="n">
        <v>31894211866.772099</v>
      </c>
      <c r="AS66" s="2" t="n">
        <v>31016213956.513</v>
      </c>
      <c r="AT66" s="2" t="n">
        <v>29603973587.1036</v>
      </c>
      <c r="AU66" s="2" t="n">
        <v>29473778262.944</v>
      </c>
      <c r="AV66" s="2" t="n">
        <v>19877117461.607101</v>
      </c>
      <c r="AW66" s="2"/>
    </row>
    <row r="67">
      <c r="A67" s="61" t="str">
        <f t="shared" si="3"/>
        <v>Other Services</v>
      </c>
      <c r="B67" s="31" t="str">
        <f t="shared" si="4"/>
        <v>Multiyear Contract</v>
      </c>
      <c r="C67" s="2" t="n">
        <f t="shared" si="5"/>
        <v>118252142.51067901</v>
      </c>
      <c r="D67" s="2" t="n">
        <f t="shared" si="6"/>
        <v>175433779.52928099</v>
      </c>
      <c r="E67" s="2" t="n">
        <f t="shared" si="7"/>
        <v>285558964.33180898</v>
      </c>
      <c r="F67" s="2" t="n">
        <f t="shared" si="8"/>
        <v>193081829.27200001</v>
      </c>
      <c r="G67" s="27" t="n">
        <f t="shared" si="9"/>
        <v>0.62773078877974808</v>
      </c>
      <c r="H67" s="27" t="n">
        <f t="shared" si="10"/>
        <v>1.4148312095573319</v>
      </c>
      <c r="I67" s="27" t="n">
        <f t="shared" si="11"/>
        <v>0.67615397654841625</v>
      </c>
      <c r="J67" s="27" t="n">
        <f t="shared" si="12"/>
        <v>6.5907177878910049E-4</v>
      </c>
      <c r="K67" s="27" t="n">
        <f>AV67/SUM(AV41:AV$77)</f>
        <v>7.3577125017608295E-4</v>
      </c>
      <c r="L67" s="60"/>
      <c r="M67" s="1" t="s">
        <v>588</v>
      </c>
      <c r="N67" s="1" t="s">
        <v>593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500949.16616074002</v>
      </c>
      <c r="AB67" s="2" t="n">
        <v>1421347.2104361099</v>
      </c>
      <c r="AC67" s="2" t="n">
        <v>5361383.9855495598</v>
      </c>
      <c r="AD67" s="2" t="n">
        <v>26297114.443489399</v>
      </c>
      <c r="AE67" s="2" t="n">
        <v>12353385.070491301</v>
      </c>
      <c r="AF67" s="2" t="n">
        <v>11072724.486645101</v>
      </c>
      <c r="AG67" s="2" t="n">
        <v>22635387.955395099</v>
      </c>
      <c r="AH67" s="2" t="n">
        <v>31649377.7712068</v>
      </c>
      <c r="AI67" s="2" t="n">
        <v>69082762.880109906</v>
      </c>
      <c r="AJ67" s="2" t="n">
        <v>128686448.14460699</v>
      </c>
      <c r="AK67" s="2" t="n">
        <v>325700106.45882797</v>
      </c>
      <c r="AL67" s="2" t="n">
        <v>279352043.55497199</v>
      </c>
      <c r="AM67" s="2" t="n">
        <v>144342756.27359799</v>
      </c>
      <c r="AN67" s="2" t="n">
        <v>118252142.51067901</v>
      </c>
      <c r="AO67" s="2" t="n">
        <v>94268987.326395705</v>
      </c>
      <c r="AP67" s="2" t="n">
        <v>118027754.72656</v>
      </c>
      <c r="AQ67" s="2" t="n">
        <v>258474156.30487201</v>
      </c>
      <c r="AR67" s="2" t="n">
        <v>102802830.478516</v>
      </c>
      <c r="AS67" s="2" t="n">
        <v>155885951.81866699</v>
      </c>
      <c r="AT67" s="2" t="n">
        <v>175433779.52928099</v>
      </c>
      <c r="AU67" s="2" t="n">
        <v>285558964.33180898</v>
      </c>
      <c r="AV67" s="2" t="n">
        <v>193081829.27200001</v>
      </c>
      <c r="AW67" s="2"/>
    </row>
    <row r="68">
      <c r="A68" s="68" t="str">
        <f t="shared" si="3"/>
        <v>Other Services</v>
      </c>
      <c r="B68" s="69" t="n">
        <f t="shared" si="4"/>
        <v>0</v>
      </c>
      <c r="C68" s="2" t="n">
        <f t="shared" si="5"/>
        <v>1638845384.7911799</v>
      </c>
      <c r="D68" s="2" t="n">
        <f t="shared" si="6"/>
        <v>2458887759.9156699</v>
      </c>
      <c r="E68" s="2" t="n">
        <f t="shared" si="7"/>
        <v>2389656613.7430801</v>
      </c>
      <c r="F68" s="2" t="n">
        <f t="shared" si="8"/>
        <v>1436005905.0274</v>
      </c>
      <c r="G68" s="27" t="n">
        <f t="shared" si="9"/>
        <v>-2.8155472283519001E-2</v>
      </c>
      <c r="H68" s="27" t="n">
        <f t="shared" si="10"/>
        <v>0.45813426691717352</v>
      </c>
      <c r="I68" s="27" t="n">
        <f t="shared" si="11"/>
        <v>0.60092562955230933</v>
      </c>
      <c r="J68" s="27" t="n">
        <f t="shared" si="12"/>
        <v>5.5153415995890451E-3</v>
      </c>
      <c r="K68" s="27" t="n">
        <f>AV68/SUM(AV41:AV$77)</f>
        <v>5.4721454835287677E-3</v>
      </c>
      <c r="L68" s="60"/>
      <c r="M68" s="75" t="s">
        <v>588</v>
      </c>
      <c r="N68" s="75"/>
      <c r="O68" s="2" t="n">
        <v>9069809648.8570595</v>
      </c>
      <c r="P68" s="2" t="n">
        <v>11266094474.208401</v>
      </c>
      <c r="Q68" s="2" t="n">
        <v>8204257829.6537704</v>
      </c>
      <c r="R68" s="2" t="n">
        <v>5854760360.2486897</v>
      </c>
      <c r="S68" s="2" t="n">
        <v>7478633387.28617</v>
      </c>
      <c r="T68" s="2" t="n">
        <v>9618461938.68433</v>
      </c>
      <c r="U68" s="2" t="n">
        <v>9100945054.1946602</v>
      </c>
      <c r="V68" s="2" t="n">
        <v>10191359574.3724</v>
      </c>
      <c r="W68" s="2" t="n">
        <v>10543888856.8946</v>
      </c>
      <c r="X68" s="2" t="n">
        <v>12594882380.0891</v>
      </c>
      <c r="Y68" s="2"/>
      <c r="Z68" s="2" t="n">
        <v>0</v>
      </c>
      <c r="AA68" s="2"/>
      <c r="AB68" s="2" t="n">
        <v>78650.402706139197</v>
      </c>
      <c r="AC68" s="2" t="n">
        <v>1335628.7764409899</v>
      </c>
      <c r="AD68" s="2" t="n">
        <v>311256.24984281301</v>
      </c>
      <c r="AE68" s="2" t="n">
        <v>540073.91352317401</v>
      </c>
      <c r="AF68" s="2" t="n">
        <v>321444.05389469501</v>
      </c>
      <c r="AG68" s="2" t="n">
        <v>4625463.0697916197</v>
      </c>
      <c r="AH68" s="2" t="n">
        <v>71395653.210182503</v>
      </c>
      <c r="AI68" s="2" t="n">
        <v>4190230205.7150002</v>
      </c>
      <c r="AJ68" s="2" t="n">
        <v>2527296847.05199</v>
      </c>
      <c r="AK68" s="2" t="n">
        <v>1693210086.09902</v>
      </c>
      <c r="AL68" s="2" t="n">
        <v>1335099408.83429</v>
      </c>
      <c r="AM68" s="2" t="n">
        <v>1761796894.2832</v>
      </c>
      <c r="AN68" s="2" t="n">
        <v>1638845384.7911799</v>
      </c>
      <c r="AO68" s="2" t="n">
        <v>1976550408.0961201</v>
      </c>
      <c r="AP68" s="2" t="n">
        <v>2443024474.6257</v>
      </c>
      <c r="AQ68" s="2" t="n">
        <v>2929563998.6461802</v>
      </c>
      <c r="AR68" s="2" t="n">
        <v>2729017082.1084599</v>
      </c>
      <c r="AS68" s="2" t="n">
        <v>3080810186.82796</v>
      </c>
      <c r="AT68" s="2" t="n">
        <v>2458887759.9156699</v>
      </c>
      <c r="AU68" s="2" t="n">
        <v>2389656613.7430801</v>
      </c>
      <c r="AV68" s="2" t="n">
        <v>1436005905.0274</v>
      </c>
      <c r="AW68" s="2"/>
    </row>
    <row r="69">
      <c r="A69" s="58" t="str">
        <f t="shared" si="3"/>
        <v>Ships &amp; Submarines</v>
      </c>
      <c r="B69" s="59" t="str">
        <f t="shared" si="4"/>
        <v>Not Multiyear</v>
      </c>
      <c r="C69" s="2" t="n">
        <f t="shared" si="5"/>
        <v>22940820199.7864</v>
      </c>
      <c r="D69" s="2" t="n">
        <f t="shared" si="6"/>
        <v>32257185348.0424</v>
      </c>
      <c r="E69" s="2" t="n">
        <f t="shared" si="7"/>
        <v>31960740209.726799</v>
      </c>
      <c r="F69" s="2" t="n">
        <f t="shared" si="8"/>
        <v>22179100925.1991</v>
      </c>
      <c r="G69" s="27" t="n">
        <f t="shared" si="9"/>
        <v>-9.1900497553358829E-3</v>
      </c>
      <c r="H69" s="27" t="n">
        <f t="shared" si="10"/>
        <v>0.39318210645425755</v>
      </c>
      <c r="I69" s="27" t="n">
        <f t="shared" si="11"/>
        <v>0.69394828716918155</v>
      </c>
      <c r="J69" s="27" t="n">
        <f t="shared" si="12"/>
        <v>7.3765577455186762E-2</v>
      </c>
      <c r="K69" s="27" t="n">
        <f>AV69/SUM(AV41:AV$77)</f>
        <v>8.4517247827223377E-2</v>
      </c>
      <c r="L69" s="60"/>
      <c r="M69" s="71" t="s">
        <v>589</v>
      </c>
      <c r="N69" s="71" t="s">
        <v>592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 t="n">
        <v>14029816529.697901</v>
      </c>
      <c r="Z69" s="2" t="n">
        <v>19693077979.373001</v>
      </c>
      <c r="AA69" s="2" t="n">
        <v>20286025966.015202</v>
      </c>
      <c r="AB69" s="2" t="n">
        <v>19606615387.041</v>
      </c>
      <c r="AC69" s="2" t="n">
        <v>22719496466.2547</v>
      </c>
      <c r="AD69" s="2" t="n">
        <v>20827619882.248798</v>
      </c>
      <c r="AE69" s="2" t="n">
        <v>24343095566.901901</v>
      </c>
      <c r="AF69" s="2" t="n">
        <v>24275909395.4198</v>
      </c>
      <c r="AG69" s="2" t="n">
        <v>26684442213.492298</v>
      </c>
      <c r="AH69" s="2" t="n">
        <v>25464263320.7006</v>
      </c>
      <c r="AI69" s="2" t="n">
        <v>19177299384.709801</v>
      </c>
      <c r="AJ69" s="2" t="n">
        <v>31675399080.403198</v>
      </c>
      <c r="AK69" s="2" t="n">
        <v>25728406328.107498</v>
      </c>
      <c r="AL69" s="2" t="n">
        <v>22643979015.243401</v>
      </c>
      <c r="AM69" s="2" t="n">
        <v>23779399846.1562</v>
      </c>
      <c r="AN69" s="2" t="n">
        <v>22940820199.7864</v>
      </c>
      <c r="AO69" s="2" t="n">
        <v>25919437227.2635</v>
      </c>
      <c r="AP69" s="2" t="n">
        <v>28856693465.573601</v>
      </c>
      <c r="AQ69" s="2" t="n">
        <v>32480367159.6022</v>
      </c>
      <c r="AR69" s="2" t="n">
        <v>33165597596.4715</v>
      </c>
      <c r="AS69" s="2" t="n">
        <v>40349670790.630898</v>
      </c>
      <c r="AT69" s="2" t="n">
        <v>32257185348.0424</v>
      </c>
      <c r="AU69" s="2" t="n">
        <v>31960740209.726799</v>
      </c>
      <c r="AV69" s="2" t="n">
        <v>22179100925.1991</v>
      </c>
      <c r="AW69" s="2"/>
    </row>
    <row r="70">
      <c r="A70" s="61" t="str">
        <f t="shared" si="3"/>
        <v>Ships &amp; Submarines</v>
      </c>
      <c r="B70" s="31" t="str">
        <f t="shared" si="4"/>
        <v>Multiyear Contract</v>
      </c>
      <c r="C70" s="2" t="n">
        <f t="shared" si="5"/>
        <v>2022756876.0104101</v>
      </c>
      <c r="D70" s="2" t="n">
        <f t="shared" si="6"/>
        <v>1931640475.76562</v>
      </c>
      <c r="E70" s="2" t="n">
        <f t="shared" si="7"/>
        <v>2289582616.48314</v>
      </c>
      <c r="F70" s="2" t="n">
        <f t="shared" si="8"/>
        <v>145672634.92199999</v>
      </c>
      <c r="G70" s="27" t="n">
        <f t="shared" si="9"/>
        <v>0.18530474237223005</v>
      </c>
      <c r="H70" s="27" t="n">
        <f t="shared" si="10"/>
        <v>0.13191191864788232</v>
      </c>
      <c r="I70" s="27" t="n">
        <f t="shared" si="11"/>
        <v>6.3624100686856644E-2</v>
      </c>
      <c r="J70" s="27" t="n">
        <f t="shared" si="12"/>
        <v>5.2843702219648918E-3</v>
      </c>
      <c r="K70" s="27" t="n">
        <f>AV70/SUM(AV41:AV$77)</f>
        <v>5.5511042710297716E-4</v>
      </c>
      <c r="L70" s="60"/>
      <c r="M70" s="1" t="s">
        <v>589</v>
      </c>
      <c r="N70" s="1" t="s">
        <v>593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 t="n">
        <v>1698942072.7213299</v>
      </c>
      <c r="Z70" s="2" t="n">
        <v>667231712.72564602</v>
      </c>
      <c r="AA70" s="2" t="n">
        <v>229541396.034536</v>
      </c>
      <c r="AB70" s="2" t="n">
        <v>486241383.12682599</v>
      </c>
      <c r="AC70" s="2" t="n">
        <v>253193877.89496499</v>
      </c>
      <c r="AD70" s="2" t="n">
        <v>264367639.007765</v>
      </c>
      <c r="AE70" s="2" t="n">
        <v>125002327.63675299</v>
      </c>
      <c r="AF70" s="2" t="n">
        <v>150089415.779493</v>
      </c>
      <c r="AG70" s="2" t="n">
        <v>156376649.404194</v>
      </c>
      <c r="AH70" s="2" t="n">
        <v>3982384698.4710002</v>
      </c>
      <c r="AI70" s="2" t="n">
        <v>3740017137.8402801</v>
      </c>
      <c r="AJ70" s="2" t="n">
        <v>4790852418.3098497</v>
      </c>
      <c r="AK70" s="2" t="n">
        <v>3969492596.1701002</v>
      </c>
      <c r="AL70" s="2" t="n">
        <v>5419575570.2355604</v>
      </c>
      <c r="AM70" s="2" t="n">
        <v>4333921620.5272903</v>
      </c>
      <c r="AN70" s="2" t="n">
        <v>2022756876.0104101</v>
      </c>
      <c r="AO70" s="2" t="n">
        <v>2856207824.8389401</v>
      </c>
      <c r="AP70" s="2" t="n">
        <v>2595727685.1401901</v>
      </c>
      <c r="AQ70" s="2" t="n">
        <v>2651645639.3944898</v>
      </c>
      <c r="AR70" s="2" t="n">
        <v>3886121215.5710201</v>
      </c>
      <c r="AS70" s="2" t="n">
        <v>4551475034.29846</v>
      </c>
      <c r="AT70" s="2" t="n">
        <v>1931640475.76562</v>
      </c>
      <c r="AU70" s="2" t="n">
        <v>2289582616.48314</v>
      </c>
      <c r="AV70" s="2" t="n">
        <v>145672634.92199999</v>
      </c>
      <c r="AW70" s="2"/>
    </row>
    <row r="71">
      <c r="A71" s="68" t="str">
        <f t="shared" si="3"/>
        <v>Ships &amp; Submarines</v>
      </c>
      <c r="B71" s="69" t="n">
        <f t="shared" si="4"/>
        <v>0</v>
      </c>
      <c r="C71" s="2" t="n">
        <f t="shared" si="5"/>
        <v>1910602726.23701</v>
      </c>
      <c r="D71" s="2" t="n">
        <f t="shared" si="6"/>
        <v>1571915492.12289</v>
      </c>
      <c r="E71" s="2" t="n">
        <f t="shared" si="7"/>
        <v>1706078547.93082</v>
      </c>
      <c r="F71" s="2" t="n">
        <f t="shared" si="8"/>
        <v>335463835.76090002</v>
      </c>
      <c r="G71" s="27" t="n">
        <f t="shared" si="9"/>
        <v>8.5350043612548943E-2</v>
      </c>
      <c r="H71" s="27" t="n">
        <f t="shared" si="10"/>
        <v>-0.10704694152143635</v>
      </c>
      <c r="I71" s="27" t="n">
        <f t="shared" si="11"/>
        <v>0.19662859964317586</v>
      </c>
      <c r="J71" s="27" t="n">
        <f t="shared" si="12"/>
        <v>3.9376393802582474E-3</v>
      </c>
      <c r="K71" s="27" t="n">
        <f>AV71/SUM(AV41:AV$77)</f>
        <v>1.278342176253947E-3</v>
      </c>
      <c r="L71" s="60"/>
      <c r="M71" s="75" t="s">
        <v>589</v>
      </c>
      <c r="N71" s="75"/>
      <c r="O71" s="2" t="n">
        <v>22090610970.442902</v>
      </c>
      <c r="P71" s="2" t="n">
        <v>18995974493.6362</v>
      </c>
      <c r="Q71" s="2" t="n">
        <v>16754101708.8253</v>
      </c>
      <c r="R71" s="2" t="n">
        <v>18088307988.644001</v>
      </c>
      <c r="S71" s="2" t="n">
        <v>13764359577.6929</v>
      </c>
      <c r="T71" s="2" t="n">
        <v>17610689302.8955</v>
      </c>
      <c r="U71" s="2" t="n">
        <v>14268884308.667801</v>
      </c>
      <c r="V71" s="2" t="n">
        <v>14672538942.621401</v>
      </c>
      <c r="W71" s="2" t="n">
        <v>16278142636.946501</v>
      </c>
      <c r="X71" s="2" t="n">
        <v>14278623872.163601</v>
      </c>
      <c r="Y71" s="2"/>
      <c r="Z71" s="2"/>
      <c r="AA71" s="2"/>
      <c r="AB71" s="2"/>
      <c r="AC71" s="2" t="n">
        <v>90762.380376700996</v>
      </c>
      <c r="AD71" s="2" t="n">
        <v>38174.0993192643</v>
      </c>
      <c r="AE71" s="2" t="n">
        <v>25296.872756012701</v>
      </c>
      <c r="AF71" s="2" t="n">
        <v>28327.729713427099</v>
      </c>
      <c r="AG71" s="2" t="n">
        <v>1939292.551242</v>
      </c>
      <c r="AH71" s="2" t="n">
        <v>74074441.629942194</v>
      </c>
      <c r="AI71" s="2" t="n">
        <v>987863276.07831502</v>
      </c>
      <c r="AJ71" s="2" t="n">
        <v>1416509392.8169301</v>
      </c>
      <c r="AK71" s="2" t="n">
        <v>1525386310.0346799</v>
      </c>
      <c r="AL71" s="2" t="n">
        <v>1609223742.6919701</v>
      </c>
      <c r="AM71" s="2" t="n">
        <v>2009026683.8584001</v>
      </c>
      <c r="AN71" s="2" t="n">
        <v>1910602726.23701</v>
      </c>
      <c r="AO71" s="2" t="n">
        <v>1825840739.3563199</v>
      </c>
      <c r="AP71" s="2" t="n">
        <v>1760283583.2442901</v>
      </c>
      <c r="AQ71" s="2" t="n">
        <v>2257724035.0144401</v>
      </c>
      <c r="AR71" s="2" t="n">
        <v>1999661554.47101</v>
      </c>
      <c r="AS71" s="2" t="n">
        <v>1490897036.86342</v>
      </c>
      <c r="AT71" s="2" t="n">
        <v>1571915492.12289</v>
      </c>
      <c r="AU71" s="2" t="n">
        <v>1706078547.93082</v>
      </c>
      <c r="AV71" s="2" t="n">
        <v>335463835.76090002</v>
      </c>
      <c r="AW71" s="2"/>
    </row>
    <row r="72">
      <c r="A72" s="58" t="str">
        <f t="shared" si="3"/>
        <v>Space Systems</v>
      </c>
      <c r="B72" s="59" t="str">
        <f t="shared" si="4"/>
        <v>Not Multiyear</v>
      </c>
      <c r="C72" s="2" t="n">
        <f t="shared" si="5"/>
        <v>7371943729.1468601</v>
      </c>
      <c r="D72" s="2" t="n">
        <f t="shared" si="6"/>
        <v>3961444939.9408202</v>
      </c>
      <c r="E72" s="2" t="n">
        <f t="shared" si="7"/>
        <v>4743778509.5942802</v>
      </c>
      <c r="F72" s="2" t="n">
        <f t="shared" si="8"/>
        <v>2667175325.8796</v>
      </c>
      <c r="G72" s="27" t="n">
        <f t="shared" si="9"/>
        <v>0.19748692245237853</v>
      </c>
      <c r="H72" s="27" t="n">
        <f t="shared" si="10"/>
        <v>-0.35650912650912647</v>
      </c>
      <c r="I72" s="27" t="n">
        <f t="shared" si="11"/>
        <v>0.56224701901348151</v>
      </c>
      <c r="J72" s="27" t="n">
        <f t="shared" si="12"/>
        <v>1.0948668860092039E-2</v>
      </c>
      <c r="K72" s="27" t="n">
        <f>AV72/SUM(AV41:AV$77)</f>
        <v>1.0163726599030202E-2</v>
      </c>
      <c r="L72" s="60"/>
      <c r="M72" s="71" t="s">
        <v>590</v>
      </c>
      <c r="N72" s="71" t="s">
        <v>592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 t="n">
        <v>5350758182.2166796</v>
      </c>
      <c r="Z72" s="2" t="n">
        <v>6813302844.5576296</v>
      </c>
      <c r="AA72" s="2" t="n">
        <v>7261784205.3714199</v>
      </c>
      <c r="AB72" s="2" t="n">
        <v>8386638891.7542295</v>
      </c>
      <c r="AC72" s="2" t="n">
        <v>9710946895.1795006</v>
      </c>
      <c r="AD72" s="2" t="n">
        <v>9796685831.8903904</v>
      </c>
      <c r="AE72" s="2" t="n">
        <v>11653358917.409</v>
      </c>
      <c r="AF72" s="2" t="n">
        <v>11617955388.7651</v>
      </c>
      <c r="AG72" s="2" t="n">
        <v>13248156930.4774</v>
      </c>
      <c r="AH72" s="2" t="n">
        <v>14162004603.4177</v>
      </c>
      <c r="AI72" s="2" t="n">
        <v>11983297502.0378</v>
      </c>
      <c r="AJ72" s="2" t="n">
        <v>13008660848.8734</v>
      </c>
      <c r="AK72" s="2" t="n">
        <v>11440019151.6497</v>
      </c>
      <c r="AL72" s="2" t="n">
        <v>9623010312.3757591</v>
      </c>
      <c r="AM72" s="2" t="n">
        <v>9818145438.2445393</v>
      </c>
      <c r="AN72" s="2" t="n">
        <v>7371943729.1468601</v>
      </c>
      <c r="AO72" s="2" t="n">
        <v>7361195160.8799295</v>
      </c>
      <c r="AP72" s="2" t="n">
        <v>7248525157.3274498</v>
      </c>
      <c r="AQ72" s="2" t="n">
        <v>7015737234.6199198</v>
      </c>
      <c r="AR72" s="2" t="n">
        <v>8188889803.0319796</v>
      </c>
      <c r="AS72" s="2" t="n">
        <v>8255911649.6985397</v>
      </c>
      <c r="AT72" s="2" t="n">
        <v>3961444939.9408202</v>
      </c>
      <c r="AU72" s="2" t="n">
        <v>4743778509.5942802</v>
      </c>
      <c r="AV72" s="2" t="n">
        <v>2667175325.8796</v>
      </c>
      <c r="AW72" s="2"/>
    </row>
    <row r="73">
      <c r="A73" s="61" t="str">
        <f t="shared" si="3"/>
        <v>Space Systems</v>
      </c>
      <c r="B73" s="31" t="str">
        <f t="shared" si="4"/>
        <v>Multiyear Contract</v>
      </c>
      <c r="C73" s="2" t="n">
        <f t="shared" si="5"/>
        <v>45150218.870534003</v>
      </c>
      <c r="D73" s="2" t="n">
        <f t="shared" si="6"/>
        <v>92717804.897584498</v>
      </c>
      <c r="E73" s="2" t="n">
        <f t="shared" si="7"/>
        <v>106530961.609337</v>
      </c>
      <c r="F73" s="2" t="n">
        <f t="shared" si="8"/>
        <v>55932718.75</v>
      </c>
      <c r="G73" s="27" t="n">
        <f t="shared" si="9"/>
        <v>0.14898062704364534</v>
      </c>
      <c r="H73" s="27" t="n">
        <f t="shared" si="10"/>
        <v>1.3594782987610583</v>
      </c>
      <c r="I73" s="27" t="n">
        <f t="shared" si="11"/>
        <v>0.52503720894881822</v>
      </c>
      <c r="J73" s="27" t="n">
        <f t="shared" si="12"/>
        <v>2.4587408953618379E-4</v>
      </c>
      <c r="K73" s="27" t="n">
        <f>AV73/SUM(AV41:AV$77)</f>
        <v>2.1314116691146701E-4</v>
      </c>
      <c r="L73" s="60"/>
      <c r="M73" s="1" t="s">
        <v>590</v>
      </c>
      <c r="N73" s="1" t="s">
        <v>593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 t="n">
        <v>5539683.3369279699</v>
      </c>
      <c r="AA73" s="2"/>
      <c r="AB73" s="2"/>
      <c r="AC73" s="2" t="n">
        <v>6825742.0832172399</v>
      </c>
      <c r="AD73" s="2"/>
      <c r="AE73" s="2"/>
      <c r="AF73" s="2" t="n">
        <v>6314582.8463464295</v>
      </c>
      <c r="AG73" s="2" t="n">
        <v>35852222.515770301</v>
      </c>
      <c r="AH73" s="2" t="n">
        <v>86097755.392877504</v>
      </c>
      <c r="AI73" s="2" t="n">
        <v>340123073.33000898</v>
      </c>
      <c r="AJ73" s="2" t="n">
        <v>690048328.86036503</v>
      </c>
      <c r="AK73" s="2" t="n">
        <v>1539310026.4160399</v>
      </c>
      <c r="AL73" s="2" t="n">
        <v>42789242.267872497</v>
      </c>
      <c r="AM73" s="2" t="n">
        <v>31864603.093712199</v>
      </c>
      <c r="AN73" s="2" t="n">
        <v>45150218.870534003</v>
      </c>
      <c r="AO73" s="2" t="n">
        <v>129436343.92010801</v>
      </c>
      <c r="AP73" s="2" t="n">
        <v>105491942.029294</v>
      </c>
      <c r="AQ73" s="2" t="n">
        <v>70540909.6698194</v>
      </c>
      <c r="AR73" s="2" t="n">
        <v>235407372.41841501</v>
      </c>
      <c r="AS73" s="2" t="n">
        <v>238596052.90225601</v>
      </c>
      <c r="AT73" s="2" t="n">
        <v>92717804.897584498</v>
      </c>
      <c r="AU73" s="2" t="n">
        <v>106530961.609337</v>
      </c>
      <c r="AV73" s="2" t="n">
        <v>55932718.75</v>
      </c>
      <c r="AW73" s="2"/>
    </row>
    <row r="74">
      <c r="A74" s="68" t="str">
        <f t="shared" si="3"/>
        <v>Space Systems</v>
      </c>
      <c r="B74" s="69" t="n">
        <f t="shared" si="4"/>
        <v>0</v>
      </c>
      <c r="C74" s="2" t="n">
        <f t="shared" si="5"/>
        <v>44068841.477222897</v>
      </c>
      <c r="D74" s="2" t="n">
        <f t="shared" si="6"/>
        <v>1859473.9710776799</v>
      </c>
      <c r="E74" s="2" t="n">
        <f t="shared" si="7"/>
        <v>5150671.7923183097</v>
      </c>
      <c r="F74" s="2" t="n">
        <f t="shared" si="8"/>
        <v>5848611.1562000001</v>
      </c>
      <c r="G74" s="27" t="n">
        <f t="shared" si="9"/>
        <v>1.7699617593104451</v>
      </c>
      <c r="H74" s="27" t="n">
        <f t="shared" si="10"/>
        <v>-0.88312214209260642</v>
      </c>
      <c r="I74" s="27" t="n">
        <f t="shared" si="11"/>
        <v>1.1355045306755118</v>
      </c>
      <c r="J74" s="27" t="n">
        <f t="shared" si="12"/>
        <v>1.188778096343563E-5</v>
      </c>
      <c r="K74" s="27" t="n">
        <f>AV74/SUM(AV41:AV$77)</f>
        <v>2.2287130583007683E-5</v>
      </c>
      <c r="L74" s="60"/>
      <c r="M74" s="75" t="s">
        <v>590</v>
      </c>
      <c r="N74" s="75"/>
      <c r="O74" s="2" t="n">
        <v>10567510130.931</v>
      </c>
      <c r="P74" s="2" t="n">
        <v>9057983393.7753201</v>
      </c>
      <c r="Q74" s="2" t="n">
        <v>6247770935.7579603</v>
      </c>
      <c r="R74" s="2" t="n">
        <v>7187332872.4316797</v>
      </c>
      <c r="S74" s="2" t="n">
        <v>6901021014.8655796</v>
      </c>
      <c r="T74" s="2" t="n">
        <v>6291954815.5742197</v>
      </c>
      <c r="U74" s="2" t="n">
        <v>5281950174.4206305</v>
      </c>
      <c r="V74" s="2" t="n">
        <v>5594330707.8607798</v>
      </c>
      <c r="W74" s="2" t="n">
        <v>6170358306.87992</v>
      </c>
      <c r="X74" s="2" t="n">
        <v>6024110971.8959703</v>
      </c>
      <c r="Y74" s="2"/>
      <c r="Z74" s="2"/>
      <c r="AA74" s="2"/>
      <c r="AB74" s="2"/>
      <c r="AC74" s="2"/>
      <c r="AD74" s="2"/>
      <c r="AE74" s="2" t="n">
        <v>78048.569865064594</v>
      </c>
      <c r="AF74" s="2" t="n">
        <v>0</v>
      </c>
      <c r="AG74" s="2" t="n">
        <v>8681.10340283808</v>
      </c>
      <c r="AH74" s="2" t="n">
        <v>4660614.0192390503</v>
      </c>
      <c r="AI74" s="2" t="n">
        <v>48781465.374967702</v>
      </c>
      <c r="AJ74" s="2" t="n">
        <v>43375404.081523903</v>
      </c>
      <c r="AK74" s="2" t="n">
        <v>60339702.372107998</v>
      </c>
      <c r="AL74" s="2" t="n">
        <v>80208058.152083203</v>
      </c>
      <c r="AM74" s="2" t="n">
        <v>73215923.215087697</v>
      </c>
      <c r="AN74" s="2" t="n">
        <v>44068841.477222897</v>
      </c>
      <c r="AO74" s="2" t="n">
        <v>51375085.190249898</v>
      </c>
      <c r="AP74" s="2" t="n">
        <v>31923929.031885799</v>
      </c>
      <c r="AQ74" s="2" t="n">
        <v>13801966.389947001</v>
      </c>
      <c r="AR74" s="2" t="n">
        <v>37055967.458550997</v>
      </c>
      <c r="AS74" s="2" t="n">
        <v>8561187.7165399902</v>
      </c>
      <c r="AT74" s="2" t="n">
        <v>1859473.9710776799</v>
      </c>
      <c r="AU74" s="2" t="n">
        <v>5150671.7923183097</v>
      </c>
      <c r="AV74" s="2" t="n">
        <v>5848611.1562000001</v>
      </c>
      <c r="AW74" s="2"/>
    </row>
    <row r="75">
      <c r="A75" s="58" t="str">
        <f t="shared" si="3"/>
        <v>Unlabeled</v>
      </c>
      <c r="B75" s="59" t="str">
        <f t="shared" si="4"/>
        <v>Not Multiyear</v>
      </c>
      <c r="C75" s="2" t="n">
        <f t="shared" si="5"/>
        <v>0</v>
      </c>
      <c r="D75" s="2" t="n">
        <f t="shared" si="6"/>
        <v>421053.108340354</v>
      </c>
      <c r="E75" s="2" t="n">
        <f t="shared" si="7"/>
        <v>62577.476227962899</v>
      </c>
      <c r="F75" s="2" t="n">
        <f t="shared" si="8"/>
        <v>20254.080099999999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0.32366406127048974</v>
      </c>
      <c r="J75" s="27" t="n">
        <f t="shared" si="12"/>
        <v>1.4442918528648696E-7</v>
      </c>
      <c r="K75" s="27" t="n">
        <f>AV75/SUM(AV41:AV$77)</f>
        <v>7.7181627564498152E-8</v>
      </c>
      <c r="L75" s="60"/>
      <c r="M75" s="71" t="s">
        <v>513</v>
      </c>
      <c r="N75" s="71" t="s">
        <v>592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 t="n">
        <v>49452293.813569598</v>
      </c>
      <c r="Z75" s="2" t="n">
        <v>15843052.929006999</v>
      </c>
      <c r="AA75" s="2" t="n">
        <v>134821636.29844901</v>
      </c>
      <c r="AB75" s="2" t="n">
        <v>119967911.594207</v>
      </c>
      <c r="AC75" s="2" t="n">
        <v>10934521.677689601</v>
      </c>
      <c r="AD75" s="2" t="n">
        <v>5711674.5625694301</v>
      </c>
      <c r="AE75" s="2" t="n">
        <v>159658852.840083</v>
      </c>
      <c r="AF75" s="2" t="n">
        <v>25551713.1473983</v>
      </c>
      <c r="AG75" s="2" t="n">
        <v>647942.20480245701</v>
      </c>
      <c r="AH75" s="2" t="n">
        <v>1353970.8015177799</v>
      </c>
      <c r="AI75" s="2" t="n">
        <v>-320199.70720051299</v>
      </c>
      <c r="AJ75" s="2" t="n">
        <v>-139337.83614175601</v>
      </c>
      <c r="AK75" s="2" t="n">
        <v>-7077.2030090142298</v>
      </c>
      <c r="AL75" s="2" t="n">
        <v>-117424.54404759999</v>
      </c>
      <c r="AM75" s="2"/>
      <c r="AN75" s="2"/>
      <c r="AO75" s="2" t="n">
        <v>4443615.13187466</v>
      </c>
      <c r="AP75" s="2" t="n">
        <v>-299.071500057452</v>
      </c>
      <c r="AQ75" s="2"/>
      <c r="AR75" s="2" t="n">
        <v>546254.74952813599</v>
      </c>
      <c r="AS75" s="2" t="n">
        <v>0</v>
      </c>
      <c r="AT75" s="2" t="n">
        <v>421053.108340354</v>
      </c>
      <c r="AU75" s="2" t="n">
        <v>62577.476227962899</v>
      </c>
      <c r="AV75" s="2" t="n">
        <v>20254.080099999999</v>
      </c>
      <c r="AW75" s="2"/>
    </row>
    <row r="76">
      <c r="A76" s="61" t="str">
        <f t="shared" si="3"/>
        <v>Unlabeled</v>
      </c>
      <c r="B76" s="31" t="str">
        <f t="shared" si="4"/>
        <v>Multiyear Contract</v>
      </c>
      <c r="C76" s="2" t="n">
        <f t="shared" si="5"/>
        <v>0</v>
      </c>
      <c r="D76" s="2" t="n">
        <f t="shared" si="6"/>
        <v>0</v>
      </c>
      <c r="E76" s="2" t="n">
        <f t="shared" si="7"/>
        <v>0</v>
      </c>
      <c r="F76" s="2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0"/>
      <c r="M76" s="1" t="s">
        <v>513</v>
      </c>
      <c r="N76" s="1" t="s">
        <v>593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 t="n">
        <v>0</v>
      </c>
      <c r="Z76" s="2"/>
      <c r="AA76" s="2" t="n">
        <v>459601.46837185399</v>
      </c>
      <c r="AB76" s="2"/>
      <c r="AC76" s="2"/>
      <c r="AD76" s="2"/>
      <c r="AE76" s="2"/>
      <c r="AF76" s="2"/>
      <c r="AG76" s="2" t="n">
        <v>-137465.71634022801</v>
      </c>
      <c r="AH76" s="2"/>
      <c r="AI76" s="2"/>
      <c r="AJ76" s="2"/>
      <c r="AK76" s="2"/>
      <c r="AL76" s="2"/>
      <c r="AM76" s="2"/>
      <c r="AN76" s="2"/>
      <c r="AO76" s="2"/>
      <c r="AP76" s="2" t="n">
        <v>24414.0000046899</v>
      </c>
      <c r="AQ76" s="2" t="n">
        <v>-278246.13112856401</v>
      </c>
      <c r="AR76" s="2"/>
      <c r="AS76" s="2" t="n">
        <v>0</v>
      </c>
      <c r="AT76" s="2"/>
      <c r="AU76" s="2"/>
      <c r="AV76" s="2"/>
      <c r="AW76" s="2"/>
    </row>
    <row r="77">
      <c r="A77" s="68" t="str">
        <f t="shared" si="3"/>
        <v>Unlabeled</v>
      </c>
      <c r="B77" s="69" t="n">
        <f t="shared" si="4"/>
        <v>0</v>
      </c>
      <c r="C77" s="2" t="n">
        <f t="shared" si="5"/>
        <v>37536.900368380397</v>
      </c>
      <c r="D77" s="2" t="n">
        <f t="shared" si="6"/>
        <v>11188.817598517</v>
      </c>
      <c r="E77" s="2" t="n">
        <f t="shared" si="7"/>
        <v>963216.03137310105</v>
      </c>
      <c r="F77" s="2" t="n">
        <f t="shared" si="8"/>
        <v>314883.1617</v>
      </c>
      <c r="G77" s="27" t="n">
        <f t="shared" si="9"/>
        <v>85.087383487310461</v>
      </c>
      <c r="H77" s="27" t="n">
        <f t="shared" si="10"/>
        <v>24.66051064206879</v>
      </c>
      <c r="I77" s="27" t="n">
        <f t="shared" si="11"/>
        <v>0.32690814048341998</v>
      </c>
      <c r="J77" s="27" t="n">
        <f t="shared" si="12"/>
        <v>2.2231082979331739E-6</v>
      </c>
      <c r="K77" s="27" t="n">
        <f>AV77/SUM(AV41:AV$77)</f>
        <v>1.1999160066845519E-6</v>
      </c>
      <c r="L77" s="60"/>
      <c r="M77" s="75" t="s">
        <v>513</v>
      </c>
      <c r="N77" s="75"/>
      <c r="O77" s="2"/>
      <c r="P77" s="2"/>
      <c r="Q77" s="2"/>
      <c r="R77" s="2"/>
      <c r="S77" s="2"/>
      <c r="T77" s="2"/>
      <c r="U77" s="2"/>
      <c r="V77" s="2"/>
      <c r="W77" s="2"/>
      <c r="X77" s="2"/>
      <c r="Y77" s="2" t="n">
        <v>147956.53971094699</v>
      </c>
      <c r="Z77" s="2" t="n">
        <v>283964.776149193</v>
      </c>
      <c r="AA77" s="2" t="n">
        <v>579975.51131008798</v>
      </c>
      <c r="AB77" s="2" t="n">
        <v>121760.900893406</v>
      </c>
      <c r="AC77" s="2" t="n">
        <v>20662.286041215499</v>
      </c>
      <c r="AD77" s="2"/>
      <c r="AE77" s="2" t="n">
        <v>0</v>
      </c>
      <c r="AF77" s="2"/>
      <c r="AG77" s="2"/>
      <c r="AH77" s="2"/>
      <c r="AI77" s="2" t="n">
        <v>-25428.890487925401</v>
      </c>
      <c r="AJ77" s="2" t="n">
        <v>-48577.775212546403</v>
      </c>
      <c r="AK77" s="2" t="n">
        <v>-1412.6516024309401</v>
      </c>
      <c r="AL77" s="2" t="n">
        <v>-10944.129657756799</v>
      </c>
      <c r="AM77" s="2"/>
      <c r="AN77" s="2" t="n">
        <v>37536.900368380397</v>
      </c>
      <c r="AO77" s="2" t="n">
        <v>2157.6747629728702</v>
      </c>
      <c r="AP77" s="2" t="n">
        <v>1618467.53671091</v>
      </c>
      <c r="AQ77" s="2" t="n">
        <v>24128.243579743801</v>
      </c>
      <c r="AR77" s="2" t="n">
        <v>0</v>
      </c>
      <c r="AS77" s="2" t="n">
        <v>364063.763516223</v>
      </c>
      <c r="AT77" s="2" t="n">
        <v>11188.817598517</v>
      </c>
      <c r="AU77" s="2" t="n">
        <v>963216.03137310105</v>
      </c>
      <c r="AV77" s="2" t="n">
        <v>314883.1617</v>
      </c>
      <c r="AW77" s="2"/>
    </row>
    <row r="78">
      <c r="A78" t="str">
        <f t="shared" si="3"/>
        <v>Grand Total</v>
      </c>
      <c r="B78" t="str">
        <f t="shared" si="4"/>
        <v>NA</v>
      </c>
      <c r="C78" s="2" t="n">
        <f t="shared" si="5"/>
        <v>343067802438.45911</v>
      </c>
      <c r="D78" s="2" t="n">
        <f t="shared" si="6"/>
        <v>433078724849.19061</v>
      </c>
      <c r="E78" s="2" t="n">
        <f t="shared" si="7"/>
        <v>433274452831.92188</v>
      </c>
      <c r="F78" s="2" t="n">
        <f t="shared" si="8"/>
        <v>0</v>
      </c>
      <c r="G78" s="27" t="n">
        <f t="shared" si="9"/>
        <v>4.5194550436389314E-4</v>
      </c>
      <c r="H78" s="27" t="n">
        <f t="shared" si="10"/>
        <v>0.26294117300513631</v>
      </c>
      <c r="I78" s="27" t="n">
        <f t="shared" si="11"/>
        <v>0</v>
      </c>
      <c r="J78" s="27" t="n">
        <f>SUM(J$41:J$77)</f>
        <v>0.99999999999999967</v>
      </c>
      <c r="K78" s="27" t="n">
        <f>SUM(K$41:K$77)</f>
        <v>1</v>
      </c>
      <c r="M78" s="1" t="s">
        <v>280</v>
      </c>
      <c r="N78" s="1" t="s">
        <v>281</v>
      </c>
      <c r="O78" s="2" t="n">
        <f t="shared" ref="O78:AU78" si="13">SUM(O42:O77)</f>
        <v>248917998790.87418</v>
      </c>
      <c r="P78" s="2" t="n">
        <f t="shared" si="13"/>
        <v>271885202720.12933</v>
      </c>
      <c r="Q78" s="2" t="n">
        <f t="shared" si="13"/>
        <v>240412560734.93881</v>
      </c>
      <c r="R78" s="2" t="n">
        <f t="shared" si="13"/>
        <v>231031479111.98718</v>
      </c>
      <c r="S78" s="2" t="n">
        <f t="shared" si="13"/>
        <v>218250472650.08505</v>
      </c>
      <c r="T78" s="2" t="n">
        <f t="shared" si="13"/>
        <v>212677633977.60312</v>
      </c>
      <c r="U78" s="2" t="n">
        <f t="shared" si="13"/>
        <v>212071611328.83371</v>
      </c>
      <c r="V78" s="2" t="n">
        <f t="shared" si="13"/>
        <v>204034317412.97949</v>
      </c>
      <c r="W78" s="2" t="n">
        <f t="shared" si="13"/>
        <v>203216983313.48434</v>
      </c>
      <c r="X78" s="2" t="n">
        <f t="shared" si="13"/>
        <v>209688280565.39954</v>
      </c>
      <c r="Y78" s="2" t="n">
        <f t="shared" si="13"/>
        <v>222214954426.99106</v>
      </c>
      <c r="Z78" s="2" t="n">
        <f t="shared" si="13"/>
        <v>236349380759.97623</v>
      </c>
      <c r="AA78" s="2" t="n">
        <f t="shared" si="13"/>
        <v>274407867785.64444</v>
      </c>
      <c r="AB78" s="2" t="n">
        <f t="shared" si="13"/>
        <v>335392180495.05316</v>
      </c>
      <c r="AC78" s="2" t="n">
        <f t="shared" si="13"/>
        <v>355611032054.797</v>
      </c>
      <c r="AD78" s="2" t="n">
        <f t="shared" si="13"/>
        <v>399034409966.23584</v>
      </c>
      <c r="AE78" s="2" t="n">
        <f t="shared" si="13"/>
        <v>429398322936.05133</v>
      </c>
      <c r="AF78" s="2" t="n">
        <f t="shared" si="13"/>
        <v>464598647461.15582</v>
      </c>
      <c r="AG78" s="2" t="n">
        <f t="shared" si="13"/>
        <v>524270052465.52844</v>
      </c>
      <c r="AH78" s="2" t="n">
        <f t="shared" si="13"/>
        <v>523860817748.0213</v>
      </c>
      <c r="AI78" s="2" t="n">
        <f t="shared" si="13"/>
        <v>493294382841.2937</v>
      </c>
      <c r="AJ78" s="2" t="n">
        <f t="shared" si="13"/>
        <v>491810684195.12091</v>
      </c>
      <c r="AK78" s="2" t="n">
        <f t="shared" si="13"/>
        <v>468721055474.08331</v>
      </c>
      <c r="AL78" s="2" t="n">
        <f t="shared" si="13"/>
        <v>394646726211.88159</v>
      </c>
      <c r="AM78" s="2" t="n">
        <f t="shared" si="13"/>
        <v>358124709010.92719</v>
      </c>
      <c r="AN78" s="2" t="n">
        <f t="shared" si="13"/>
        <v>343067802438.45911</v>
      </c>
      <c r="AO78" s="2" t="n">
        <f t="shared" si="13"/>
        <v>370358177620.85699</v>
      </c>
      <c r="AP78" s="2" t="n">
        <f t="shared" si="13"/>
        <v>391375764270.45947</v>
      </c>
      <c r="AQ78" s="2" t="n">
        <f t="shared" si="13"/>
        <v>428661093958.34644</v>
      </c>
      <c r="AR78" s="2" t="n">
        <f t="shared" si="13"/>
        <v>450074243088.87262</v>
      </c>
      <c r="AS78" s="2" t="n">
        <f t="shared" si="13"/>
        <v>489115056299.66034</v>
      </c>
      <c r="AT78" s="2" t="n">
        <f t="shared" si="13"/>
        <v>433078724849.19061</v>
      </c>
      <c r="AU78" s="2" t="n">
        <f t="shared" si="13"/>
        <v>433274452831.92188</v>
      </c>
      <c r="AV78" s="2"/>
      <c r="AW78" s="2"/>
    </row>
    <row r="79">
      <c r="C79" s="2"/>
      <c r="D79" s="2"/>
      <c r="E79" s="2"/>
      <c r="F79" s="2"/>
      <c r="G79" s="27"/>
      <c r="H79" s="27"/>
      <c r="I79" s="27"/>
      <c r="J79" s="27"/>
      <c r="K79" s="27"/>
      <c r="M79" s="1"/>
      <c r="N79" s="1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>
      <c r="C80" s="2"/>
      <c r="D80" s="2"/>
      <c r="E80" s="2"/>
      <c r="F80" s="2"/>
      <c r="G80" s="27"/>
      <c r="H80" s="27"/>
      <c r="I80" s="27"/>
      <c r="J80" s="27"/>
      <c r="K80" s="27"/>
      <c r="M80" s="1"/>
      <c r="N80" s="1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>
      <c r="C81" s="2"/>
      <c r="D81" s="2"/>
      <c r="E81" s="2"/>
      <c r="F81" s="2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 t="str">
        <f>Y41</f>
        <v>2000</v>
      </c>
      <c r="Z81" s="2" t="str">
        <f t="shared" ref="Z81:AV81" si="15">Z41</f>
        <v>2001</v>
      </c>
      <c r="AA81" s="2" t="str">
        <f t="shared" si="15"/>
        <v>2002</v>
      </c>
      <c r="AB81" s="2" t="str">
        <f t="shared" si="15"/>
        <v>2003</v>
      </c>
      <c r="AC81" s="2" t="str">
        <f t="shared" si="15"/>
        <v>2004</v>
      </c>
      <c r="AD81" s="2" t="str">
        <f t="shared" si="15"/>
        <v>2005</v>
      </c>
      <c r="AE81" s="2" t="str">
        <f t="shared" si="15"/>
        <v>2006</v>
      </c>
      <c r="AF81" s="2" t="str">
        <f t="shared" si="15"/>
        <v>2007</v>
      </c>
      <c r="AG81" s="2" t="str">
        <f t="shared" si="15"/>
        <v>2008</v>
      </c>
      <c r="AH81" s="2" t="str">
        <f t="shared" si="15"/>
        <v>2009</v>
      </c>
      <c r="AI81" s="2" t="str">
        <f t="shared" si="15"/>
        <v>2010</v>
      </c>
      <c r="AJ81" s="2" t="str">
        <f t="shared" si="15"/>
        <v>2011</v>
      </c>
      <c r="AK81" s="2" t="str">
        <f t="shared" si="15"/>
        <v>2012</v>
      </c>
      <c r="AL81" s="2" t="str">
        <f t="shared" si="15"/>
        <v>2013</v>
      </c>
      <c r="AM81" s="2" t="str">
        <f t="shared" si="15"/>
        <v>2014</v>
      </c>
      <c r="AN81" s="2" t="str">
        <f t="shared" si="15"/>
        <v>2015</v>
      </c>
      <c r="AO81" s="2" t="str">
        <f t="shared" si="15"/>
        <v>2016</v>
      </c>
      <c r="AP81" s="2" t="str">
        <f t="shared" si="15"/>
        <v>2017</v>
      </c>
      <c r="AQ81" s="2" t="str">
        <f t="shared" si="15"/>
        <v>2018</v>
      </c>
      <c r="AR81" s="2" t="str">
        <f t="shared" si="15"/>
        <v>2019</v>
      </c>
      <c r="AS81" s="2" t="str">
        <f t="shared" si="15"/>
        <v>2020</v>
      </c>
      <c r="AT81" s="2" t="str">
        <f t="shared" si="15"/>
        <v>2021</v>
      </c>
      <c r="AU81" s="2" t="str">
        <f t="shared" si="15"/>
        <v>2022</v>
      </c>
      <c r="AV81" s="2" t="str">
        <f t="shared" si="15"/>
        <v>2023</v>
      </c>
      <c r="AW81" s="2"/>
    </row>
    <row r="82">
      <c r="C82" s="2"/>
      <c r="D82" s="2"/>
      <c r="E82" s="2"/>
      <c r="F82" s="2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Multiyear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5" t="n">
        <f>Y42/SUMIFS(Y$42:Y$77,$M$42:$M$77,$M82)</f>
        <v>0.99815106871987813</v>
      </c>
      <c r="Z82" s="25" t="n">
        <f t="shared" ref="Z82:AV82" si="17">Z42/SUMIFS(Z$42:Z$77,$M$42:$M$77,$M82)</f>
        <v>0.99867322750544107</v>
      </c>
      <c r="AA82" s="25" t="n">
        <f t="shared" si="17"/>
        <v>0.98383458665478662</v>
      </c>
      <c r="AB82" s="25" t="n">
        <f t="shared" si="17"/>
        <v>0.95101380773779165</v>
      </c>
      <c r="AC82" s="25" t="n">
        <f t="shared" si="17"/>
        <v>0.92621311384326455</v>
      </c>
      <c r="AD82" s="25" t="n">
        <f t="shared" si="17"/>
        <v>0.86108829710880952</v>
      </c>
      <c r="AE82" s="25" t="n">
        <f t="shared" si="17"/>
        <v>0.87980092650468844</v>
      </c>
      <c r="AF82" s="25" t="n">
        <f t="shared" si="17"/>
        <v>0.91937625602056727</v>
      </c>
      <c r="AG82" s="25" t="n">
        <f t="shared" si="17"/>
        <v>0.86635229009562331</v>
      </c>
      <c r="AH82" s="25" t="n">
        <f t="shared" si="17"/>
        <v>0.92023549486407785</v>
      </c>
      <c r="AI82" s="25" t="n">
        <f t="shared" si="17"/>
        <v>0.91111567358438006</v>
      </c>
      <c r="AJ82" s="25" t="n">
        <f t="shared" si="17"/>
        <v>0.89512714151341255</v>
      </c>
      <c r="AK82" s="25" t="n">
        <f t="shared" si="17"/>
        <v>0.83720015010916005</v>
      </c>
      <c r="AL82" s="25" t="n">
        <f t="shared" si="17"/>
        <v>0.82653027657664946</v>
      </c>
      <c r="AM82" s="25" t="n">
        <f t="shared" si="17"/>
        <v>0.83503238057951557</v>
      </c>
      <c r="AN82" s="25" t="n">
        <f t="shared" si="17"/>
        <v>0.82759899991465413</v>
      </c>
      <c r="AO82" s="25" t="n">
        <f t="shared" si="17"/>
        <v>0.84259229531642621</v>
      </c>
      <c r="AP82" s="25" t="n">
        <f t="shared" si="17"/>
        <v>0.84188642028225902</v>
      </c>
      <c r="AQ82" s="25" t="n">
        <f t="shared" si="17"/>
        <v>0.7944745374492912</v>
      </c>
      <c r="AR82" s="25" t="n">
        <f t="shared" si="17"/>
        <v>0.7985625015511596</v>
      </c>
      <c r="AS82" s="25" t="n">
        <f t="shared" si="17"/>
        <v>0.8639525030343681</v>
      </c>
      <c r="AT82" s="25" t="n">
        <f t="shared" si="17"/>
        <v>0.79331668444069481</v>
      </c>
      <c r="AU82" s="25" t="n">
        <f t="shared" si="17"/>
        <v>0.78471156801271924</v>
      </c>
      <c r="AV82" s="25" t="n">
        <f t="shared" si="17"/>
        <v>0.82133857943647948</v>
      </c>
      <c r="AW82" s="2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Multiyear Contract</v>
      </c>
      <c r="O83" s="2" t="n">
        <v>0</v>
      </c>
      <c r="P83" s="2" t="n">
        <v>0</v>
      </c>
      <c r="Q83" s="2" t="n">
        <v>0.02</v>
      </c>
      <c r="R83" s="2" t="n">
        <v>0.05</v>
      </c>
      <c r="S83" s="2" t="n">
        <v>7.0000000000000007E-2</v>
      </c>
      <c r="T83" s="2" t="n">
        <v>0.14000000000000001</v>
      </c>
      <c r="U83" s="2" t="n">
        <v>0.12</v>
      </c>
      <c r="V83" s="2" t="n">
        <v>0.08</v>
      </c>
      <c r="W83" s="2" t="n">
        <v>0.13</v>
      </c>
      <c r="X83" s="2" t="n">
        <v>7.0000000000000007E-2</v>
      </c>
      <c r="Y83" s="25" t="n">
        <f t="shared" ref="Y83:AV83" si="19">Y43/SUMIFS(Y$42:Y$77,$M$42:$M$77,$M83)</f>
        <v>1.8489312801218529E-3</v>
      </c>
      <c r="Z83" s="25" t="n">
        <f t="shared" si="19"/>
        <v>1.3267724945589803E-3</v>
      </c>
      <c r="AA83" s="25" t="n">
        <f t="shared" si="19"/>
        <v>1.6164005538203276E-2</v>
      </c>
      <c r="AB83" s="25" t="n">
        <f t="shared" si="19"/>
        <v>4.8985439946340491E-2</v>
      </c>
      <c r="AC83" s="25" t="n">
        <f t="shared" si="19"/>
        <v>7.3786095817421835E-2</v>
      </c>
      <c r="AD83" s="25" t="n">
        <f t="shared" si="19"/>
        <v>0.13891078004005344</v>
      </c>
      <c r="AE83" s="25" t="n">
        <f t="shared" si="19"/>
        <v>0.12016865587117441</v>
      </c>
      <c r="AF83" s="25" t="n">
        <f t="shared" si="19"/>
        <v>8.0611738244994666E-2</v>
      </c>
      <c r="AG83" s="25" t="n">
        <f t="shared" si="19"/>
        <v>0.13358576989561566</v>
      </c>
      <c r="AH83" s="25" t="n">
        <f t="shared" si="19"/>
        <v>7.2993834755458342E-2</v>
      </c>
      <c r="AI83" s="25" t="n">
        <f t="shared" si="19"/>
        <v>6.205664752003294E-2</v>
      </c>
      <c r="AJ83" s="25" t="n">
        <f t="shared" si="19"/>
        <v>6.139184576412731E-2</v>
      </c>
      <c r="AK83" s="25" t="n">
        <f t="shared" si="19"/>
        <v>9.7573987748658608E-2</v>
      </c>
      <c r="AL83" s="25" t="n">
        <f t="shared" si="19"/>
        <v>9.1014373506176013E-2</v>
      </c>
      <c r="AM83" s="25" t="n">
        <f t="shared" si="19"/>
        <v>6.6172499377021327E-2</v>
      </c>
      <c r="AN83" s="25" t="n">
        <f t="shared" si="19"/>
        <v>6.3576318782090524E-2</v>
      </c>
      <c r="AO83" s="25" t="n">
        <f t="shared" si="19"/>
        <v>6.6842287166054601E-2</v>
      </c>
      <c r="AP83" s="25" t="n">
        <f t="shared" si="19"/>
        <v>5.9325329338222085E-2</v>
      </c>
      <c r="AQ83" s="25" t="n">
        <f t="shared" si="19"/>
        <v>7.1005826232485636E-2</v>
      </c>
      <c r="AR83" s="25" t="n">
        <f t="shared" si="19"/>
        <v>8.7768104469050451E-2</v>
      </c>
      <c r="AS83" s="25" t="n">
        <f t="shared" si="19"/>
        <v>5.8328639594480612E-2</v>
      </c>
      <c r="AT83" s="25" t="n">
        <f t="shared" si="19"/>
        <v>7.8470907023917041E-2</v>
      </c>
      <c r="AU83" s="25" t="n">
        <f t="shared" si="19"/>
        <v>7.9062649376836422E-2</v>
      </c>
      <c r="AV83" s="55" t="n">
        <f t="shared" si="19"/>
        <v>9.1847879711263E-2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1.4078070101102963E-6</v>
      </c>
      <c r="AB84" s="78" t="n">
        <f t="shared" si="21"/>
        <v>7.5231586787304919E-7</v>
      </c>
      <c r="AC84" s="78" t="n">
        <f t="shared" si="21"/>
        <v>7.9033931364215152E-7</v>
      </c>
      <c r="AD84" s="78" t="n">
        <f t="shared" si="21"/>
        <v>9.2285113709297836E-7</v>
      </c>
      <c r="AE84" s="78" t="n">
        <f t="shared" si="21"/>
        <v>3.0417624137200547E-5</v>
      </c>
      <c r="AF84" s="78" t="n">
        <f t="shared" si="21"/>
        <v>1.2005734438076586E-5</v>
      </c>
      <c r="AG84" s="78" t="n">
        <f t="shared" si="21"/>
        <v>6.1940008761026105E-5</v>
      </c>
      <c r="AH84" s="78" t="n">
        <f t="shared" si="21"/>
        <v>6.7706703804637676E-3</v>
      </c>
      <c r="AI84" s="78" t="n">
        <f t="shared" si="21"/>
        <v>2.682767889558689E-2</v>
      </c>
      <c r="AJ84" s="78" t="n">
        <f t="shared" si="21"/>
        <v>4.3481012722460022E-2</v>
      </c>
      <c r="AK84" s="78" t="n">
        <f t="shared" si="21"/>
        <v>6.522586214218129E-2</v>
      </c>
      <c r="AL84" s="78" t="n">
        <f t="shared" si="21"/>
        <v>8.2455349917174445E-2</v>
      </c>
      <c r="AM84" s="78" t="n">
        <f t="shared" si="21"/>
        <v>9.8795120043463011E-2</v>
      </c>
      <c r="AN84" s="78" t="n">
        <f t="shared" si="21"/>
        <v>0.10882468130325532</v>
      </c>
      <c r="AO84" s="78" t="n">
        <f t="shared" si="21"/>
        <v>9.0565417517519203E-2</v>
      </c>
      <c r="AP84" s="78" t="n">
        <f t="shared" si="21"/>
        <v>9.878825037951891E-2</v>
      </c>
      <c r="AQ84" s="78" t="n">
        <f t="shared" si="21"/>
        <v>0.13451963631822325</v>
      </c>
      <c r="AR84" s="78" t="n">
        <f t="shared" si="21"/>
        <v>0.11366939397978988</v>
      </c>
      <c r="AS84" s="78" t="n">
        <f t="shared" si="21"/>
        <v>7.7718857371151265E-2</v>
      </c>
      <c r="AT84" s="78" t="n">
        <f t="shared" si="21"/>
        <v>0.12821240853538809</v>
      </c>
      <c r="AU84" s="78" t="n">
        <f t="shared" si="21"/>
        <v>0.13622578261044443</v>
      </c>
      <c r="AV84" s="56" t="n">
        <f t="shared" si="21"/>
        <v>8.6813540852257468E-2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0.99356811825703584</v>
      </c>
      <c r="AA85" s="77" t="n">
        <f t="shared" si="23"/>
        <v>0.98384977631451931</v>
      </c>
      <c r="AB85" s="77" t="n">
        <f t="shared" si="23"/>
        <v>0.97461955090844521</v>
      </c>
      <c r="AC85" s="77" t="n">
        <f t="shared" si="23"/>
        <v>0.95639779312173467</v>
      </c>
      <c r="AD85" s="77" t="n">
        <f t="shared" si="23"/>
        <v>0.97738588857157516</v>
      </c>
      <c r="AE85" s="77" t="n">
        <f t="shared" si="23"/>
        <v>0.97080327020677704</v>
      </c>
      <c r="AF85" s="77" t="n">
        <f t="shared" si="23"/>
        <v>0.9954198517006152</v>
      </c>
      <c r="AG85" s="77" t="n">
        <f t="shared" si="23"/>
        <v>0.99539453698456681</v>
      </c>
      <c r="AH85" s="77" t="n">
        <f t="shared" si="23"/>
        <v>0.97685084523565302</v>
      </c>
      <c r="AI85" s="77" t="n">
        <f t="shared" si="23"/>
        <v>0.91979773238263118</v>
      </c>
      <c r="AJ85" s="77" t="n">
        <f t="shared" si="23"/>
        <v>0.8986217066854828</v>
      </c>
      <c r="AK85" s="77" t="n">
        <f t="shared" si="23"/>
        <v>0.88121786376808819</v>
      </c>
      <c r="AL85" s="77" t="n">
        <f t="shared" si="23"/>
        <v>0.86206198555618352</v>
      </c>
      <c r="AM85" s="77" t="n">
        <f t="shared" si="23"/>
        <v>0.84691499352563626</v>
      </c>
      <c r="AN85" s="77" t="n">
        <f t="shared" si="23"/>
        <v>0.82830784499540244</v>
      </c>
      <c r="AO85" s="77" t="n">
        <f t="shared" si="23"/>
        <v>0.80027582158520161</v>
      </c>
      <c r="AP85" s="77" t="n">
        <f t="shared" si="23"/>
        <v>0.78388687920119626</v>
      </c>
      <c r="AQ85" s="77" t="n">
        <f t="shared" si="23"/>
        <v>0.7848950160368755</v>
      </c>
      <c r="AR85" s="77" t="n">
        <f t="shared" si="23"/>
        <v>0.77622919243334343</v>
      </c>
      <c r="AS85" s="77" t="n">
        <f t="shared" si="23"/>
        <v>0.75297493310535135</v>
      </c>
      <c r="AT85" s="77" t="n">
        <f t="shared" si="23"/>
        <v>0.72632163799421079</v>
      </c>
      <c r="AU85" s="77" t="n">
        <f t="shared" si="23"/>
        <v>0.72975846499853902</v>
      </c>
      <c r="AV85" s="57" t="n">
        <f t="shared" si="23"/>
        <v>0.71105702070008281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Multiyear Contract</v>
      </c>
      <c r="O86" s="2" t="n">
        <v>0</v>
      </c>
      <c r="P86" s="2" t="n">
        <v>0.01</v>
      </c>
      <c r="Q86" s="2" t="n">
        <v>0.02</v>
      </c>
      <c r="R86" s="2" t="n">
        <v>0.02</v>
      </c>
      <c r="S86" s="2" t="n">
        <v>0.04</v>
      </c>
      <c r="T86" s="2" t="n">
        <v>0.02</v>
      </c>
      <c r="U86" s="2" t="n">
        <v>0.03</v>
      </c>
      <c r="V86" s="2" t="n">
        <v>0</v>
      </c>
      <c r="W86" s="2" t="n">
        <v>0</v>
      </c>
      <c r="X86" s="2" t="n">
        <v>0.01</v>
      </c>
      <c r="Y86" s="25" t="n">
        <f t="shared" ref="Y86:AV86" si="25">Y46/SUMIFS(Y$42:Y$77,$M$42:$M$77,$M86)</f>
        <v>3.3586277917216838E-3</v>
      </c>
      <c r="Z86" s="25" t="n">
        <f t="shared" si="25"/>
        <v>6.4276559173194409E-3</v>
      </c>
      <c r="AA86" s="25" t="n">
        <f t="shared" si="25"/>
        <v>1.521599104891536E-2</v>
      </c>
      <c r="AB86" s="25" t="n">
        <f t="shared" si="25"/>
        <v>1.7308742445145874E-2</v>
      </c>
      <c r="AC86" s="25" t="n">
        <f t="shared" si="25"/>
        <v>3.5286640619225484E-2</v>
      </c>
      <c r="AD86" s="25" t="n">
        <f t="shared" si="25"/>
        <v>2.2602540188242447E-2</v>
      </c>
      <c r="AE86" s="25" t="n">
        <f t="shared" si="25"/>
        <v>2.7439018339209149E-2</v>
      </c>
      <c r="AF86" s="25" t="n">
        <f t="shared" si="25"/>
        <v>4.519669431834958E-3</v>
      </c>
      <c r="AG86" s="25" t="n">
        <f t="shared" si="25"/>
        <v>4.1072394562759289E-3</v>
      </c>
      <c r="AH86" s="25" t="n">
        <f t="shared" si="25"/>
        <v>7.4748623588917328E-3</v>
      </c>
      <c r="AI86" s="25" t="n">
        <f t="shared" si="25"/>
        <v>7.399668621469885E-3</v>
      </c>
      <c r="AJ86" s="25" t="n">
        <f t="shared" si="25"/>
        <v>1.2914403370543392E-2</v>
      </c>
      <c r="AK86" s="25" t="n">
        <f t="shared" si="25"/>
        <v>1.3728870647002629E-2</v>
      </c>
      <c r="AL86" s="25" t="n">
        <f t="shared" si="25"/>
        <v>2.2627366368426917E-2</v>
      </c>
      <c r="AM86" s="25" t="n">
        <f t="shared" si="25"/>
        <v>1.957862918632668E-2</v>
      </c>
      <c r="AN86" s="25" t="n">
        <f t="shared" si="25"/>
        <v>1.9892679869324137E-2</v>
      </c>
      <c r="AO86" s="25" t="n">
        <f t="shared" si="25"/>
        <v>2.7562752316564038E-2</v>
      </c>
      <c r="AP86" s="25" t="n">
        <f t="shared" si="25"/>
        <v>3.8277206590250946E-2</v>
      </c>
      <c r="AQ86" s="25" t="n">
        <f t="shared" si="25"/>
        <v>3.9190783399342663E-2</v>
      </c>
      <c r="AR86" s="25" t="n">
        <f t="shared" si="25"/>
        <v>3.6816678271468506E-2</v>
      </c>
      <c r="AS86" s="25" t="n">
        <f t="shared" si="25"/>
        <v>2.9875883264256151E-2</v>
      </c>
      <c r="AT86" s="25" t="n">
        <f t="shared" si="25"/>
        <v>3.9218614247216267E-2</v>
      </c>
      <c r="AU86" s="25" t="n">
        <f t="shared" si="25"/>
        <v>3.0343222762695125E-2</v>
      </c>
      <c r="AV86" s="55" t="n">
        <f t="shared" si="25"/>
        <v>6.2367572952322738E-2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4.2258256448576578E-6</v>
      </c>
      <c r="AA87" s="78" t="n">
        <f t="shared" si="27"/>
        <v>9.34232636565217E-4</v>
      </c>
      <c r="AB87" s="78" t="n">
        <f t="shared" si="27"/>
        <v>8.0717066464089694E-3</v>
      </c>
      <c r="AC87" s="78" t="n">
        <f t="shared" si="27"/>
        <v>8.3155662590398416E-3</v>
      </c>
      <c r="AD87" s="78" t="n">
        <f t="shared" si="27"/>
        <v>1.1571240182411335E-5</v>
      </c>
      <c r="AE87" s="78" t="n">
        <f t="shared" si="27"/>
        <v>1.7577114540138872E-3</v>
      </c>
      <c r="AF87" s="78" t="n">
        <f t="shared" si="27"/>
        <v>6.047886754990677E-5</v>
      </c>
      <c r="AG87" s="78" t="n">
        <f t="shared" si="27"/>
        <v>4.9822355915723733E-4</v>
      </c>
      <c r="AH87" s="78" t="n">
        <f t="shared" si="27"/>
        <v>1.5674292405455162E-2</v>
      </c>
      <c r="AI87" s="78" t="n">
        <f t="shared" si="27"/>
        <v>7.2802598995898929E-2</v>
      </c>
      <c r="AJ87" s="78" t="n">
        <f t="shared" si="27"/>
        <v>8.8463889943973681E-2</v>
      </c>
      <c r="AK87" s="78" t="n">
        <f t="shared" si="27"/>
        <v>0.10505326558490923</v>
      </c>
      <c r="AL87" s="78" t="n">
        <f t="shared" si="27"/>
        <v>0.11531064807538965</v>
      </c>
      <c r="AM87" s="78" t="n">
        <f t="shared" si="27"/>
        <v>0.13350637728803696</v>
      </c>
      <c r="AN87" s="78" t="n">
        <f t="shared" si="27"/>
        <v>0.15179947513527345</v>
      </c>
      <c r="AO87" s="78" t="n">
        <f t="shared" si="27"/>
        <v>0.17216142609823437</v>
      </c>
      <c r="AP87" s="78" t="n">
        <f t="shared" si="27"/>
        <v>0.17783591420855285</v>
      </c>
      <c r="AQ87" s="78" t="n">
        <f t="shared" si="27"/>
        <v>0.1759142005637819</v>
      </c>
      <c r="AR87" s="78" t="n">
        <f t="shared" si="27"/>
        <v>0.18695412929518812</v>
      </c>
      <c r="AS87" s="78" t="n">
        <f t="shared" si="27"/>
        <v>0.21714918363039246</v>
      </c>
      <c r="AT87" s="78" t="n">
        <f t="shared" si="27"/>
        <v>0.23445974775857295</v>
      </c>
      <c r="AU87" s="78" t="n">
        <f t="shared" si="27"/>
        <v>0.23989831223876595</v>
      </c>
      <c r="AV87" s="56" t="n">
        <f t="shared" si="27"/>
        <v>0.22657540634759443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0.99767393008298111</v>
      </c>
      <c r="AA88" s="77" t="n">
        <f t="shared" si="29"/>
        <v>0.9981561876576972</v>
      </c>
      <c r="AB88" s="77" t="n">
        <f t="shared" si="29"/>
        <v>0.99825844662455632</v>
      </c>
      <c r="AC88" s="77" t="n">
        <f t="shared" si="29"/>
        <v>0.99341112573369861</v>
      </c>
      <c r="AD88" s="77" t="n">
        <f t="shared" si="29"/>
        <v>0.99041700847400271</v>
      </c>
      <c r="AE88" s="77" t="n">
        <f t="shared" si="29"/>
        <v>0.99538280887060149</v>
      </c>
      <c r="AF88" s="77" t="n">
        <f t="shared" si="29"/>
        <v>0.98973480866041463</v>
      </c>
      <c r="AG88" s="77" t="n">
        <f t="shared" si="29"/>
        <v>0.99079950222721525</v>
      </c>
      <c r="AH88" s="77" t="n">
        <f t="shared" si="29"/>
        <v>0.97540321549157349</v>
      </c>
      <c r="AI88" s="77" t="n">
        <f t="shared" si="29"/>
        <v>0.90134251852494118</v>
      </c>
      <c r="AJ88" s="77" t="n">
        <f t="shared" si="29"/>
        <v>0.88515496703617991</v>
      </c>
      <c r="AK88" s="77" t="n">
        <f t="shared" si="29"/>
        <v>0.89347423477455812</v>
      </c>
      <c r="AL88" s="77" t="n">
        <f t="shared" si="29"/>
        <v>0.89774524249558751</v>
      </c>
      <c r="AM88" s="77" t="n">
        <f t="shared" si="29"/>
        <v>0.89311691195299825</v>
      </c>
      <c r="AN88" s="77" t="n">
        <f t="shared" si="29"/>
        <v>0.90558427768610927</v>
      </c>
      <c r="AO88" s="77" t="n">
        <f t="shared" si="29"/>
        <v>0.91114537718307709</v>
      </c>
      <c r="AP88" s="77" t="n">
        <f t="shared" si="29"/>
        <v>0.91086645410572531</v>
      </c>
      <c r="AQ88" s="77" t="n">
        <f t="shared" si="29"/>
        <v>0.90003809924665834</v>
      </c>
      <c r="AR88" s="77" t="n">
        <f t="shared" si="29"/>
        <v>0.92348445659189771</v>
      </c>
      <c r="AS88" s="77" t="n">
        <f t="shared" si="29"/>
        <v>0.92434925068497409</v>
      </c>
      <c r="AT88" s="77" t="n">
        <f t="shared" si="29"/>
        <v>0.90690739107863594</v>
      </c>
      <c r="AU88" s="77" t="n">
        <f t="shared" si="29"/>
        <v>0.89648536055350425</v>
      </c>
      <c r="AV88" s="57" t="n">
        <f t="shared" si="29"/>
        <v>0.91442214642334352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Multiyear Contract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0.01</v>
      </c>
      <c r="W89" s="2" t="n">
        <v>0.01</v>
      </c>
      <c r="X89" s="2" t="n">
        <v>0.01</v>
      </c>
      <c r="Y89" s="25" t="n">
        <f t="shared" ref="Y89:AV89" si="31">Y49/SUMIFS(Y$42:Y$77,$M$42:$M$77,$M89)</f>
        <v>3.5120546074117109E-3</v>
      </c>
      <c r="Z89" s="25" t="n">
        <f t="shared" si="31"/>
        <v>2.3257567326015536E-3</v>
      </c>
      <c r="AA89" s="25" t="n">
        <f t="shared" si="31"/>
        <v>1.8387527947070343E-3</v>
      </c>
      <c r="AB89" s="25" t="n">
        <f t="shared" si="31"/>
        <v>1.735477863963889E-3</v>
      </c>
      <c r="AC89" s="25" t="n">
        <f t="shared" si="31"/>
        <v>4.1935103547528375E-3</v>
      </c>
      <c r="AD89" s="25" t="n">
        <f t="shared" si="31"/>
        <v>4.7936678632156966E-3</v>
      </c>
      <c r="AE89" s="25" t="n">
        <f t="shared" si="31"/>
        <v>4.4037150669526343E-3</v>
      </c>
      <c r="AF89" s="25" t="n">
        <f t="shared" si="31"/>
        <v>1.0141929054313083E-2</v>
      </c>
      <c r="AG89" s="25" t="n">
        <f t="shared" si="31"/>
        <v>8.8709519786432465E-3</v>
      </c>
      <c r="AH89" s="25" t="n">
        <f t="shared" si="31"/>
        <v>7.6028272628006696E-3</v>
      </c>
      <c r="AI89" s="25" t="n">
        <f t="shared" si="31"/>
        <v>1.9475876606726634E-2</v>
      </c>
      <c r="AJ89" s="25" t="n">
        <f t="shared" si="31"/>
        <v>2.5901688525826933E-2</v>
      </c>
      <c r="AK89" s="25" t="n">
        <f t="shared" si="31"/>
        <v>2.599862024306758E-2</v>
      </c>
      <c r="AL89" s="25" t="n">
        <f t="shared" si="31"/>
        <v>3.2516093781269781E-2</v>
      </c>
      <c r="AM89" s="25" t="n">
        <f t="shared" si="31"/>
        <v>3.6924646432141849E-2</v>
      </c>
      <c r="AN89" s="25" t="n">
        <f t="shared" si="31"/>
        <v>3.2434325938974759E-2</v>
      </c>
      <c r="AO89" s="25" t="n">
        <f t="shared" si="31"/>
        <v>2.5037259952647335E-2</v>
      </c>
      <c r="AP89" s="25" t="n">
        <f t="shared" si="31"/>
        <v>2.6479029937872614E-2</v>
      </c>
      <c r="AQ89" s="25" t="n">
        <f t="shared" si="31"/>
        <v>2.3900421024757406E-2</v>
      </c>
      <c r="AR89" s="25" t="n">
        <f t="shared" si="31"/>
        <v>2.3643586922567652E-2</v>
      </c>
      <c r="AS89" s="25" t="n">
        <f t="shared" si="31"/>
        <v>2.677356593345202E-2</v>
      </c>
      <c r="AT89" s="25" t="n">
        <f t="shared" si="31"/>
        <v>3.7917749612031787E-2</v>
      </c>
      <c r="AU89" s="25" t="n">
        <f t="shared" si="31"/>
        <v>5.160612088667766E-2</v>
      </c>
      <c r="AV89" s="55" t="n">
        <f t="shared" si="31"/>
        <v>3.2753506652052893E-2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3.1318441734779584E-7</v>
      </c>
      <c r="AA90" s="78" t="n">
        <f t="shared" si="33"/>
        <v>5.0595475958252146E-6</v>
      </c>
      <c r="AB90" s="78" t="n">
        <f t="shared" si="33"/>
        <v>6.0755114798634437E-6</v>
      </c>
      <c r="AC90" s="78" t="n">
        <f t="shared" si="33"/>
        <v>2.3953639115485096E-3</v>
      </c>
      <c r="AD90" s="78" t="n">
        <f t="shared" si="33"/>
        <v>4.7893236627815586E-3</v>
      </c>
      <c r="AE90" s="78" t="n">
        <f t="shared" si="33"/>
        <v>2.1347606244574499E-4</v>
      </c>
      <c r="AF90" s="78" t="n">
        <f t="shared" si="33"/>
        <v>1.2326228527229668E-4</v>
      </c>
      <c r="AG90" s="78" t="n">
        <f t="shared" si="33"/>
        <v>3.2954579414141494E-4</v>
      </c>
      <c r="AH90" s="78" t="n">
        <f t="shared" si="33"/>
        <v>1.699395724562568E-2</v>
      </c>
      <c r="AI90" s="78" t="n">
        <f t="shared" si="33"/>
        <v>7.9181604868332242E-2</v>
      </c>
      <c r="AJ90" s="78" t="n">
        <f t="shared" si="33"/>
        <v>8.8943344437993177E-2</v>
      </c>
      <c r="AK90" s="78" t="n">
        <f t="shared" si="33"/>
        <v>8.0527144982374219E-2</v>
      </c>
      <c r="AL90" s="78" t="n">
        <f t="shared" si="33"/>
        <v>6.9738663723142635E-2</v>
      </c>
      <c r="AM90" s="78" t="n">
        <f t="shared" si="33"/>
        <v>6.9958441614859798E-2</v>
      </c>
      <c r="AN90" s="78" t="n">
        <f t="shared" si="33"/>
        <v>6.1981396374915974E-2</v>
      </c>
      <c r="AO90" s="78" t="n">
        <f t="shared" si="33"/>
        <v>6.3817362864275501E-2</v>
      </c>
      <c r="AP90" s="78" t="n">
        <f t="shared" si="33"/>
        <v>6.265451595640209E-2</v>
      </c>
      <c r="AQ90" s="78" t="n">
        <f t="shared" si="33"/>
        <v>7.606147972858425E-2</v>
      </c>
      <c r="AR90" s="78" t="n">
        <f t="shared" si="33"/>
        <v>5.2871956485534603E-2</v>
      </c>
      <c r="AS90" s="78" t="n">
        <f t="shared" si="33"/>
        <v>4.8877183381574006E-2</v>
      </c>
      <c r="AT90" s="78" t="n">
        <f t="shared" si="33"/>
        <v>5.5174859309332323E-2</v>
      </c>
      <c r="AU90" s="78" t="n">
        <f t="shared" si="33"/>
        <v>5.1908518559818068E-2</v>
      </c>
      <c r="AV90" s="56" t="n">
        <f t="shared" si="33"/>
        <v>5.2824346924603569E-2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0.8316262883160197</v>
      </c>
      <c r="AA91" s="77" t="n">
        <f t="shared" si="35"/>
        <v>0.87134446484215666</v>
      </c>
      <c r="AB91" s="77" t="n">
        <f t="shared" si="35"/>
        <v>0.96258961896582995</v>
      </c>
      <c r="AC91" s="77" t="n">
        <f t="shared" si="35"/>
        <v>0.93502033912698335</v>
      </c>
      <c r="AD91" s="77" t="n">
        <f t="shared" si="35"/>
        <v>0.97735728279691514</v>
      </c>
      <c r="AE91" s="77" t="n">
        <f t="shared" si="35"/>
        <v>0.97577446703454673</v>
      </c>
      <c r="AF91" s="77" t="n">
        <f t="shared" si="35"/>
        <v>0.99889600421556524</v>
      </c>
      <c r="AG91" s="77" t="n">
        <f t="shared" si="35"/>
        <v>0.9956468720579752</v>
      </c>
      <c r="AH91" s="77" t="n">
        <f t="shared" si="35"/>
        <v>0.9901856079364233</v>
      </c>
      <c r="AI91" s="77" t="n">
        <f t="shared" si="35"/>
        <v>0.96226272236597343</v>
      </c>
      <c r="AJ91" s="77" t="n">
        <f t="shared" si="35"/>
        <v>0.90557330178316486</v>
      </c>
      <c r="AK91" s="77" t="n">
        <f t="shared" si="35"/>
        <v>0.86118953862387437</v>
      </c>
      <c r="AL91" s="77" t="n">
        <f t="shared" si="35"/>
        <v>0.90532388151407062</v>
      </c>
      <c r="AM91" s="77" t="n">
        <f t="shared" si="35"/>
        <v>0.82945451598355824</v>
      </c>
      <c r="AN91" s="77" t="n">
        <f t="shared" si="35"/>
        <v>0.77551111387387917</v>
      </c>
      <c r="AO91" s="77" t="n">
        <f t="shared" si="35"/>
        <v>0.77202009870949195</v>
      </c>
      <c r="AP91" s="77" t="n">
        <f t="shared" si="35"/>
        <v>0.77908527249463877</v>
      </c>
      <c r="AQ91" s="77" t="n">
        <f t="shared" si="35"/>
        <v>0.82023103268823838</v>
      </c>
      <c r="AR91" s="77" t="n">
        <f t="shared" si="35"/>
        <v>0.84504041206208402</v>
      </c>
      <c r="AS91" s="77" t="n">
        <f t="shared" si="35"/>
        <v>0.87184435988546993</v>
      </c>
      <c r="AT91" s="77" t="n">
        <f t="shared" si="35"/>
        <v>0.88839105568159671</v>
      </c>
      <c r="AU91" s="77" t="n">
        <f t="shared" si="35"/>
        <v>0.91177867153082148</v>
      </c>
      <c r="AV91" s="57" t="n">
        <f t="shared" si="35"/>
        <v>0.90138955054964398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Multiyear Contract</v>
      </c>
      <c r="O92" s="2" t="n">
        <v>0.04</v>
      </c>
      <c r="P92" s="2" t="n">
        <v>0.17</v>
      </c>
      <c r="Q92" s="2" t="n">
        <v>0.13</v>
      </c>
      <c r="R92" s="2" t="n">
        <v>0.04</v>
      </c>
      <c r="S92" s="2" t="n">
        <v>0.06</v>
      </c>
      <c r="T92" s="2" t="n">
        <v>0.02</v>
      </c>
      <c r="U92" s="2" t="n">
        <v>0.02</v>
      </c>
      <c r="V92" s="2" t="n">
        <v>0</v>
      </c>
      <c r="W92" s="2" t="n">
        <v>0</v>
      </c>
      <c r="X92" s="2" t="n">
        <v>0.01</v>
      </c>
      <c r="Y92" s="25" t="n">
        <f t="shared" ref="Y92:AV92" si="37">Y52/SUMIFS(Y$42:Y$77,$M$42:$M$77,$M92)</f>
        <v>3.9110901469317998E-2</v>
      </c>
      <c r="Z92" s="25" t="n">
        <f t="shared" si="37"/>
        <v>0.16836720506498032</v>
      </c>
      <c r="AA92" s="25" t="n">
        <f t="shared" si="37"/>
        <v>0.12865553515784334</v>
      </c>
      <c r="AB92" s="25" t="n">
        <f t="shared" si="37"/>
        <v>3.7408613754392146E-2</v>
      </c>
      <c r="AC92" s="25" t="n">
        <f t="shared" si="37"/>
        <v>6.4256326767441002E-2</v>
      </c>
      <c r="AD92" s="25" t="n">
        <f t="shared" si="37"/>
        <v>2.2625089263175541E-2</v>
      </c>
      <c r="AE92" s="25" t="n">
        <f t="shared" si="37"/>
        <v>1.9039135546077474E-2</v>
      </c>
      <c r="AF92" s="25" t="n">
        <f t="shared" si="37"/>
        <v>-4.0060482350564273E-4</v>
      </c>
      <c r="AG92" s="25" t="n">
        <f t="shared" si="37"/>
        <v>2.7647186995576312E-3</v>
      </c>
      <c r="AH92" s="25" t="n">
        <f t="shared" si="37"/>
        <v>5.5130331959052292E-3</v>
      </c>
      <c r="AI92" s="25" t="n">
        <f t="shared" si="37"/>
        <v>7.3394534723090488E-3</v>
      </c>
      <c r="AJ92" s="25" t="n">
        <f t="shared" si="37"/>
        <v>1.4494297678588113E-2</v>
      </c>
      <c r="AK92" s="25" t="n">
        <f t="shared" si="37"/>
        <v>2.4753266778256806E-2</v>
      </c>
      <c r="AL92" s="25" t="n">
        <f t="shared" si="37"/>
        <v>1.336556977097602E-2</v>
      </c>
      <c r="AM92" s="25" t="n">
        <f t="shared" si="37"/>
        <v>4.4840204613744085E-2</v>
      </c>
      <c r="AN92" s="25" t="n">
        <f t="shared" si="37"/>
        <v>0.12891327614042375</v>
      </c>
      <c r="AO92" s="25" t="n">
        <f t="shared" si="37"/>
        <v>0.14794446803963032</v>
      </c>
      <c r="AP92" s="25" t="n">
        <f t="shared" si="37"/>
        <v>0.14780769603242475</v>
      </c>
      <c r="AQ92" s="25" t="n">
        <f t="shared" si="37"/>
        <v>0.10275254433908737</v>
      </c>
      <c r="AR92" s="25" t="n">
        <f t="shared" si="37"/>
        <v>8.387261663704984E-2</v>
      </c>
      <c r="AS92" s="25" t="n">
        <f t="shared" si="37"/>
        <v>5.8391506465845885E-2</v>
      </c>
      <c r="AT92" s="25" t="n">
        <f t="shared" si="37"/>
        <v>3.9787703516379481E-2</v>
      </c>
      <c r="AU92" s="25" t="n">
        <f t="shared" si="37"/>
        <v>3.2055982195031689E-2</v>
      </c>
      <c r="AV92" s="55" t="n">
        <f t="shared" si="37"/>
        <v>3.8909008633638623E-2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6.506618999855464E-6</v>
      </c>
      <c r="AA93" s="78" t="n">
        <f t="shared" si="39"/>
        <v>0</v>
      </c>
      <c r="AB93" s="78" t="n">
        <f t="shared" si="39"/>
        <v>1.7672797778861557E-6</v>
      </c>
      <c r="AC93" s="78" t="n">
        <f t="shared" si="39"/>
        <v>7.2333410557548191E-4</v>
      </c>
      <c r="AD93" s="78" t="n">
        <f t="shared" si="39"/>
        <v>1.7627939909372374E-5</v>
      </c>
      <c r="AE93" s="78" t="n">
        <f t="shared" si="39"/>
        <v>5.1863974193757196E-3</v>
      </c>
      <c r="AF93" s="78" t="n">
        <f t="shared" si="39"/>
        <v>1.5046006079402574E-3</v>
      </c>
      <c r="AG93" s="78" t="n">
        <f t="shared" si="39"/>
        <v>1.5884092424672115E-3</v>
      </c>
      <c r="AH93" s="78" t="n">
        <f t="shared" si="39"/>
        <v>4.3013588676714338E-3</v>
      </c>
      <c r="AI93" s="78" t="n">
        <f t="shared" si="39"/>
        <v>3.0397824161717466E-2</v>
      </c>
      <c r="AJ93" s="78" t="n">
        <f t="shared" si="39"/>
        <v>7.993240053824692E-2</v>
      </c>
      <c r="AK93" s="78" t="n">
        <f t="shared" si="39"/>
        <v>0.1140571945978688</v>
      </c>
      <c r="AL93" s="78" t="n">
        <f t="shared" si="39"/>
        <v>8.1310548714953329E-2</v>
      </c>
      <c r="AM93" s="78" t="n">
        <f t="shared" si="39"/>
        <v>0.12570527940269763</v>
      </c>
      <c r="AN93" s="78" t="n">
        <f t="shared" si="39"/>
        <v>9.5575609985696974E-2</v>
      </c>
      <c r="AO93" s="78" t="n">
        <f t="shared" si="39"/>
        <v>8.0035433250877558E-2</v>
      </c>
      <c r="AP93" s="78" t="n">
        <f t="shared" si="39"/>
        <v>7.3107031472936443E-2</v>
      </c>
      <c r="AQ93" s="78" t="n">
        <f t="shared" si="39"/>
        <v>7.7016422972674151E-2</v>
      </c>
      <c r="AR93" s="78" t="n">
        <f t="shared" si="39"/>
        <v>7.1086971300866178E-2</v>
      </c>
      <c r="AS93" s="78" t="n">
        <f t="shared" si="39"/>
        <v>6.9764133648684126E-2</v>
      </c>
      <c r="AT93" s="78" t="n">
        <f t="shared" si="39"/>
        <v>7.1821240802023706E-2</v>
      </c>
      <c r="AU93" s="78" t="n">
        <f t="shared" si="39"/>
        <v>5.6165346274146877E-2</v>
      </c>
      <c r="AV93" s="56" t="n">
        <f t="shared" si="39"/>
        <v>5.9701440816717403E-2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0.99977826179834273</v>
      </c>
      <c r="AF94" s="77" t="n">
        <f t="shared" si="41"/>
        <v>1</v>
      </c>
      <c r="AG94" s="77" t="n">
        <f t="shared" si="41"/>
        <v>0.99856997557086435</v>
      </c>
      <c r="AH94" s="77" t="n">
        <f t="shared" si="41"/>
        <v>0.99646360429570335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0.95104904055700668</v>
      </c>
      <c r="AL94" s="77" t="n">
        <f t="shared" si="41"/>
        <v>0.94598901752583675</v>
      </c>
      <c r="AM94" s="77" t="n">
        <f t="shared" si="41"/>
        <v>0.92249436485027725</v>
      </c>
      <c r="AN94" s="77" t="n">
        <f t="shared" si="41"/>
        <v>0.88484882483553362</v>
      </c>
      <c r="AO94" s="77" t="n">
        <f t="shared" si="41"/>
        <v>0.85696804237909019</v>
      </c>
      <c r="AP94" s="77" t="n">
        <f t="shared" si="41"/>
        <v>0.85540341454355273</v>
      </c>
      <c r="AQ94" s="77" t="n">
        <f t="shared" si="41"/>
        <v>0.94969544646591975</v>
      </c>
      <c r="AR94" s="77" t="n">
        <f t="shared" si="41"/>
        <v>0.94423904786017854</v>
      </c>
      <c r="AS94" s="77" t="n">
        <f t="shared" si="41"/>
        <v>0.87991838863588057</v>
      </c>
      <c r="AT94" s="77" t="n">
        <f t="shared" si="41"/>
        <v>0.83913329054567953</v>
      </c>
      <c r="AU94" s="77" t="n">
        <f t="shared" si="41"/>
        <v>0.83646240253592441</v>
      </c>
      <c r="AV94" s="57" t="n">
        <f t="shared" si="41"/>
        <v>0.70689637077912482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Multiyear Contract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5" t="n">
        <f t="shared" ref="Y95:AV95" si="43">Y55/SUMIFS(Y$42:Y$77,$M$42:$M$77,$M95)</f>
        <v>0</v>
      </c>
      <c r="Z95" s="25" t="n">
        <f t="shared" si="43"/>
        <v>0</v>
      </c>
      <c r="AA95" s="25" t="n">
        <f t="shared" si="43"/>
        <v>0</v>
      </c>
      <c r="AB95" s="25" t="n">
        <f t="shared" si="43"/>
        <v>0</v>
      </c>
      <c r="AC95" s="25" t="n">
        <f t="shared" si="43"/>
        <v>0</v>
      </c>
      <c r="AD95" s="25" t="n">
        <f t="shared" si="43"/>
        <v>0</v>
      </c>
      <c r="AE95" s="25" t="n">
        <f t="shared" si="43"/>
        <v>2.2173820165730936E-4</v>
      </c>
      <c r="AF95" s="25" t="n">
        <f t="shared" si="43"/>
        <v>0</v>
      </c>
      <c r="AG95" s="25" t="n">
        <f t="shared" si="43"/>
        <v>1.4283127167933184E-3</v>
      </c>
      <c r="AH95" s="25" t="n">
        <f t="shared" si="43"/>
        <v>3.232168422362393E-3</v>
      </c>
      <c r="AI95" s="25" t="n">
        <f t="shared" si="43"/>
        <v>1.1944361122056589E-2</v>
      </c>
      <c r="AJ95" s="25" t="n">
        <f t="shared" si="43"/>
        <v>3.5116099066550284E-2</v>
      </c>
      <c r="AK95" s="25" t="n">
        <f t="shared" si="43"/>
        <v>3.783154854190407E-2</v>
      </c>
      <c r="AL95" s="25" t="n">
        <f t="shared" si="43"/>
        <v>3.986482103164609E-2</v>
      </c>
      <c r="AM95" s="25" t="n">
        <f t="shared" si="43"/>
        <v>5.0706287947204165E-2</v>
      </c>
      <c r="AN95" s="25" t="n">
        <f t="shared" si="43"/>
        <v>9.0694336245196697E-2</v>
      </c>
      <c r="AO95" s="25" t="n">
        <f t="shared" si="43"/>
        <v>0.1098289529255518</v>
      </c>
      <c r="AP95" s="25" t="n">
        <f t="shared" si="43"/>
        <v>0.11348705077508696</v>
      </c>
      <c r="AQ95" s="25" t="n">
        <f t="shared" si="43"/>
        <v>3.0536226815043248E-2</v>
      </c>
      <c r="AR95" s="25" t="n">
        <f t="shared" si="43"/>
        <v>3.5912480261684303E-2</v>
      </c>
      <c r="AS95" s="25" t="n">
        <f t="shared" si="43"/>
        <v>0.10648871567261316</v>
      </c>
      <c r="AT95" s="25" t="n">
        <f t="shared" si="43"/>
        <v>0.14190901160044897</v>
      </c>
      <c r="AU95" s="5" t="n">
        <f t="shared" si="43"/>
        <v>0.14893355721216317</v>
      </c>
      <c r="AV95" s="55" t="n">
        <f t="shared" si="43"/>
        <v>0.28175020275165741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1.7117123422975262E-6</v>
      </c>
      <c r="AH96" s="78" t="n">
        <f t="shared" si="45"/>
        <v>3.0422728193428588E-4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1.1119410901089284E-2</v>
      </c>
      <c r="AL96" s="78" t="n">
        <f t="shared" si="45"/>
        <v>1.4146161442517249E-2</v>
      </c>
      <c r="AM96" s="78" t="n">
        <f t="shared" si="45"/>
        <v>2.6799347202518566E-2</v>
      </c>
      <c r="AN96" s="78" t="n">
        <f t="shared" si="45"/>
        <v>2.4456838919269575E-2</v>
      </c>
      <c r="AO96" s="78" t="n">
        <f t="shared" si="45"/>
        <v>3.3203004695357911E-2</v>
      </c>
      <c r="AP96" s="78" t="n">
        <f t="shared" si="45"/>
        <v>3.1109534681360313E-2</v>
      </c>
      <c r="AQ96" s="78" t="n">
        <f t="shared" si="45"/>
        <v>1.9768326719036996E-2</v>
      </c>
      <c r="AR96" s="78" t="n">
        <f t="shared" si="45"/>
        <v>1.9848471878137305E-2</v>
      </c>
      <c r="AS96" s="78" t="n">
        <f t="shared" si="45"/>
        <v>1.3592895691506108E-2</v>
      </c>
      <c r="AT96" s="78" t="n">
        <f t="shared" si="45"/>
        <v>1.89576978538714E-2</v>
      </c>
      <c r="AU96" s="78" t="n">
        <f t="shared" si="45"/>
        <v>1.4604040251912438E-2</v>
      </c>
      <c r="AV96" s="56" t="n">
        <f t="shared" si="45"/>
        <v>1.1353426469217867E-2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0.93186189492995652</v>
      </c>
      <c r="AA97" s="77" t="n">
        <f t="shared" si="47"/>
        <v>0.95104537199802441</v>
      </c>
      <c r="AB97" s="77" t="n">
        <f t="shared" si="47"/>
        <v>0.96308381001752408</v>
      </c>
      <c r="AC97" s="77" t="n">
        <f t="shared" si="47"/>
        <v>0.96853933592436658</v>
      </c>
      <c r="AD97" s="77" t="n">
        <f t="shared" si="47"/>
        <v>0.97747672406776986</v>
      </c>
      <c r="AE97" s="77" t="n">
        <f t="shared" si="47"/>
        <v>0.96962010608904314</v>
      </c>
      <c r="AF97" s="77" t="n">
        <f t="shared" si="47"/>
        <v>0.97861597076738038</v>
      </c>
      <c r="AG97" s="77" t="n">
        <f t="shared" si="47"/>
        <v>0.9513344459790336</v>
      </c>
      <c r="AH97" s="77" t="n">
        <f t="shared" si="47"/>
        <v>0.95853011275324562</v>
      </c>
      <c r="AI97" s="77" t="n">
        <f t="shared" si="47"/>
        <v>0.91772260409498685</v>
      </c>
      <c r="AJ97" s="77" t="n">
        <f t="shared" si="47"/>
        <v>0.92767653905934577</v>
      </c>
      <c r="AK97" s="77" t="n">
        <f t="shared" si="47"/>
        <v>0.93611090691517373</v>
      </c>
      <c r="AL97" s="77" t="n">
        <f t="shared" si="47"/>
        <v>0.93097616322929699</v>
      </c>
      <c r="AM97" s="77" t="n">
        <f t="shared" si="47"/>
        <v>0.90676245144461054</v>
      </c>
      <c r="AN97" s="77" t="n">
        <f t="shared" si="47"/>
        <v>0.90420615839939122</v>
      </c>
      <c r="AO97" s="77" t="n">
        <f t="shared" si="47"/>
        <v>0.92647987053571634</v>
      </c>
      <c r="AP97" s="77" t="n">
        <f t="shared" si="47"/>
        <v>0.8985403781604937</v>
      </c>
      <c r="AQ97" s="77" t="n">
        <f t="shared" si="47"/>
        <v>0.89868927885497552</v>
      </c>
      <c r="AR97" s="77" t="n">
        <f t="shared" si="47"/>
        <v>0.9183891763080394</v>
      </c>
      <c r="AS97" s="77" t="n">
        <f t="shared" si="47"/>
        <v>0.92093123851024028</v>
      </c>
      <c r="AT97" s="77" t="n">
        <f t="shared" si="47"/>
        <v>0.91966149137991249</v>
      </c>
      <c r="AU97" s="77" t="n">
        <f t="shared" si="47"/>
        <v>0.94350502962128346</v>
      </c>
      <c r="AV97" s="57" t="n">
        <f t="shared" si="47"/>
        <v>0.94646139677454444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Multiyear Contract</v>
      </c>
      <c r="O98" s="2" t="n">
        <v>0.08</v>
      </c>
      <c r="P98" s="2" t="n">
        <v>7.0000000000000007E-2</v>
      </c>
      <c r="Q98" s="2" t="n">
        <v>0.05</v>
      </c>
      <c r="R98" s="2" t="n">
        <v>0.04</v>
      </c>
      <c r="S98" s="2" t="n">
        <v>0.03</v>
      </c>
      <c r="T98" s="2" t="n">
        <v>0.02</v>
      </c>
      <c r="U98" s="2" t="n">
        <v>0.03</v>
      </c>
      <c r="V98" s="2" t="n">
        <v>0.02</v>
      </c>
      <c r="W98" s="2" t="n">
        <v>0.05</v>
      </c>
      <c r="X98" s="2" t="n">
        <v>0.03</v>
      </c>
      <c r="Y98" s="25" t="n">
        <f t="shared" ref="Y98:AV98" si="49">Y58/SUMIFS(Y$42:Y$77,$M$42:$M$77,$M98)</f>
        <v>7.9434647564019648E-2</v>
      </c>
      <c r="Z98" s="25" t="n">
        <f t="shared" si="49"/>
        <v>6.8136608486445191E-2</v>
      </c>
      <c r="AA98" s="25" t="n">
        <f t="shared" si="49"/>
        <v>4.8948078987796607E-2</v>
      </c>
      <c r="AB98" s="25" t="n">
        <f t="shared" si="49"/>
        <v>3.6768212370301659E-2</v>
      </c>
      <c r="AC98" s="25" t="n">
        <f t="shared" si="49"/>
        <v>3.1360537155988071E-2</v>
      </c>
      <c r="AD98" s="25" t="n">
        <f t="shared" si="49"/>
        <v>2.2523275932230143E-2</v>
      </c>
      <c r="AE98" s="25" t="n">
        <f t="shared" si="49"/>
        <v>3.0380267802642878E-2</v>
      </c>
      <c r="AF98" s="25" t="n">
        <f t="shared" si="49"/>
        <v>2.1380859562873174E-2</v>
      </c>
      <c r="AG98" s="25" t="n">
        <f t="shared" si="49"/>
        <v>4.8116446307147689E-2</v>
      </c>
      <c r="AH98" s="25" t="n">
        <f t="shared" si="49"/>
        <v>3.3599214024226033E-2</v>
      </c>
      <c r="AI98" s="25" t="n">
        <f t="shared" si="49"/>
        <v>5.9635485031566536E-2</v>
      </c>
      <c r="AJ98" s="25" t="n">
        <f t="shared" si="49"/>
        <v>4.4489051866434197E-2</v>
      </c>
      <c r="AK98" s="25" t="n">
        <f t="shared" si="49"/>
        <v>3.2555881210349864E-2</v>
      </c>
      <c r="AL98" s="25" t="n">
        <f t="shared" si="49"/>
        <v>4.7221970895442708E-2</v>
      </c>
      <c r="AM98" s="25" t="n">
        <f t="shared" si="49"/>
        <v>6.5585815747435425E-2</v>
      </c>
      <c r="AN98" s="25" t="n">
        <f t="shared" si="49"/>
        <v>6.8796145622053051E-2</v>
      </c>
      <c r="AO98" s="25" t="n">
        <f t="shared" si="49"/>
        <v>3.9569949686183811E-2</v>
      </c>
      <c r="AP98" s="25" t="n">
        <f t="shared" si="49"/>
        <v>5.5548961032823641E-2</v>
      </c>
      <c r="AQ98" s="25" t="n">
        <f t="shared" si="49"/>
        <v>6.3486712963923095E-2</v>
      </c>
      <c r="AR98" s="25" t="n">
        <f t="shared" si="49"/>
        <v>4.5822884671065739E-2</v>
      </c>
      <c r="AS98" s="25" t="n">
        <f t="shared" si="49"/>
        <v>5.0556530428880274E-2</v>
      </c>
      <c r="AT98" s="25" t="n">
        <f t="shared" si="49"/>
        <v>5.7357103257767536E-2</v>
      </c>
      <c r="AU98" s="5" t="n">
        <f t="shared" si="49"/>
        <v>3.1197070989802868E-2</v>
      </c>
      <c r="AV98" s="55" t="n">
        <f t="shared" si="49"/>
        <v>3.0237551675654464E-2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1.4965835982385956E-6</v>
      </c>
      <c r="AA99" s="78" t="n">
        <f t="shared" si="51"/>
        <v>6.5490141790226439E-6</v>
      </c>
      <c r="AB99" s="78" t="n">
        <f t="shared" si="51"/>
        <v>1.479776121743073E-4</v>
      </c>
      <c r="AC99" s="78" t="n">
        <f t="shared" si="51"/>
        <v>1.0012691964555045E-4</v>
      </c>
      <c r="AD99" s="78" t="n">
        <f t="shared" si="51"/>
        <v>0</v>
      </c>
      <c r="AE99" s="78" t="n">
        <f t="shared" si="51"/>
        <v>-3.7389168614952974E-7</v>
      </c>
      <c r="AF99" s="78" t="n">
        <f t="shared" si="51"/>
        <v>3.1696697463317532E-6</v>
      </c>
      <c r="AG99" s="78" t="n">
        <f t="shared" si="51"/>
        <v>5.491077138186155E-4</v>
      </c>
      <c r="AH99" s="78" t="n">
        <f t="shared" si="51"/>
        <v>7.87067322252844E-3</v>
      </c>
      <c r="AI99" s="78" t="n">
        <f t="shared" si="51"/>
        <v>2.2641910873446653E-2</v>
      </c>
      <c r="AJ99" s="78" t="n">
        <f t="shared" si="51"/>
        <v>2.7834409074220062E-2</v>
      </c>
      <c r="AK99" s="78" t="n">
        <f t="shared" si="51"/>
        <v>3.1333211874476352E-2</v>
      </c>
      <c r="AL99" s="78" t="n">
        <f t="shared" si="51"/>
        <v>2.1801865875260316E-2</v>
      </c>
      <c r="AM99" s="78" t="n">
        <f t="shared" si="51"/>
        <v>2.7651732807954018E-2</v>
      </c>
      <c r="AN99" s="78" t="n">
        <f t="shared" si="51"/>
        <v>2.6997695978555732E-2</v>
      </c>
      <c r="AO99" s="78" t="n">
        <f t="shared" si="51"/>
        <v>3.3950179778099748E-2</v>
      </c>
      <c r="AP99" s="78" t="n">
        <f t="shared" si="51"/>
        <v>4.5910660806682553E-2</v>
      </c>
      <c r="AQ99" s="78" t="n">
        <f t="shared" si="51"/>
        <v>3.7824008181101446E-2</v>
      </c>
      <c r="AR99" s="78" t="n">
        <f t="shared" si="51"/>
        <v>3.5787939020894832E-2</v>
      </c>
      <c r="AS99" s="78" t="n">
        <f t="shared" si="51"/>
        <v>2.8512231060879377E-2</v>
      </c>
      <c r="AT99" s="78" t="n">
        <f t="shared" si="51"/>
        <v>2.2981405362319934E-2</v>
      </c>
      <c r="AU99" s="78" t="n">
        <f t="shared" si="51"/>
        <v>2.5297899388913817E-2</v>
      </c>
      <c r="AV99" s="56" t="n">
        <f t="shared" si="51"/>
        <v>2.330105154980118E-2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0.93631527850741103</v>
      </c>
      <c r="AA100" s="77" t="n">
        <f t="shared" si="53"/>
        <v>0.89472154002698612</v>
      </c>
      <c r="AB100" s="77" t="n">
        <f t="shared" si="53"/>
        <v>0.94667024770658192</v>
      </c>
      <c r="AC100" s="77" t="n">
        <f t="shared" si="53"/>
        <v>0.98468551276787974</v>
      </c>
      <c r="AD100" s="77" t="n">
        <f t="shared" si="53"/>
        <v>0.94984045169842635</v>
      </c>
      <c r="AE100" s="77" t="n">
        <f t="shared" si="53"/>
        <v>0.97723529608151305</v>
      </c>
      <c r="AF100" s="77" t="n">
        <f t="shared" si="53"/>
        <v>0.99787604698653065</v>
      </c>
      <c r="AG100" s="77" t="n">
        <f t="shared" si="53"/>
        <v>0.95027619967056687</v>
      </c>
      <c r="AH100" s="77" t="n">
        <f t="shared" si="53"/>
        <v>0.92024815060676202</v>
      </c>
      <c r="AI100" s="77" t="n">
        <f t="shared" si="53"/>
        <v>0.86830811123577512</v>
      </c>
      <c r="AJ100" s="77" t="n">
        <f t="shared" si="53"/>
        <v>0.8347403987961759</v>
      </c>
      <c r="AK100" s="77" t="n">
        <f t="shared" si="53"/>
        <v>0.91160056159678382</v>
      </c>
      <c r="AL100" s="77" t="n">
        <f t="shared" si="53"/>
        <v>0.81199339675885884</v>
      </c>
      <c r="AM100" s="77" t="n">
        <f t="shared" si="53"/>
        <v>0.79404707056882162</v>
      </c>
      <c r="AN100" s="77" t="n">
        <f t="shared" si="53"/>
        <v>0.84745990747512812</v>
      </c>
      <c r="AO100" s="77" t="n">
        <f t="shared" si="53"/>
        <v>0.89694127231839438</v>
      </c>
      <c r="AP100" s="77" t="n">
        <f t="shared" si="53"/>
        <v>0.90681182055141984</v>
      </c>
      <c r="AQ100" s="77" t="n">
        <f t="shared" si="53"/>
        <v>0.89448029123449224</v>
      </c>
      <c r="AR100" s="77" t="n">
        <f t="shared" si="53"/>
        <v>0.9024785670669766</v>
      </c>
      <c r="AS100" s="77" t="n">
        <f t="shared" si="53"/>
        <v>0.8706371092362295</v>
      </c>
      <c r="AT100" s="77" t="n">
        <f t="shared" si="53"/>
        <v>0.83597752711839191</v>
      </c>
      <c r="AU100" s="77" t="n">
        <f t="shared" si="53"/>
        <v>0.96558154279329089</v>
      </c>
      <c r="AV100" s="57" t="n">
        <f t="shared" si="53"/>
        <v>0.92142343456174747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Multiyear Contract</v>
      </c>
      <c r="O101" s="2" t="n">
        <v>0.06</v>
      </c>
      <c r="P101" s="2" t="n">
        <v>0.06</v>
      </c>
      <c r="Q101" s="2" t="n">
        <v>0.11</v>
      </c>
      <c r="R101" s="2" t="n">
        <v>0.05</v>
      </c>
      <c r="S101" s="2" t="n">
        <v>0.02</v>
      </c>
      <c r="T101" s="2" t="n">
        <v>0.05</v>
      </c>
      <c r="U101" s="2" t="n">
        <v>0.02</v>
      </c>
      <c r="V101" s="2" t="n">
        <v>0</v>
      </c>
      <c r="W101" s="2" t="n">
        <v>0.05</v>
      </c>
      <c r="X101" s="2" t="n">
        <v>0.06</v>
      </c>
      <c r="Y101" s="25" t="n">
        <f t="shared" ref="Y101:AV101" si="55">Y61/SUMIFS(Y$42:Y$77,$M$42:$M$77,$M101)</f>
        <v>6.3362102166942949E-2</v>
      </c>
      <c r="Z101" s="25" t="n">
        <f t="shared" si="55"/>
        <v>6.3683241780878641E-2</v>
      </c>
      <c r="AA101" s="25" t="n">
        <f t="shared" si="55"/>
        <v>0.10527836857453772</v>
      </c>
      <c r="AB101" s="25" t="n">
        <f t="shared" si="55"/>
        <v>5.3326273917331982E-2</v>
      </c>
      <c r="AC101" s="25" t="n">
        <f t="shared" si="55"/>
        <v>1.5273492996126429E-2</v>
      </c>
      <c r="AD101" s="25" t="n">
        <f t="shared" si="55"/>
        <v>5.0142267007082568E-2</v>
      </c>
      <c r="AE101" s="25" t="n">
        <f t="shared" si="55"/>
        <v>2.2698740057941907E-2</v>
      </c>
      <c r="AF101" s="25" t="n">
        <f t="shared" si="55"/>
        <v>2.1218604623957221E-3</v>
      </c>
      <c r="AG101" s="25" t="n">
        <f t="shared" si="55"/>
        <v>4.9551548507239938E-2</v>
      </c>
      <c r="AH101" s="25" t="n">
        <f t="shared" si="55"/>
        <v>5.6181754390156068E-2</v>
      </c>
      <c r="AI101" s="25" t="n">
        <f t="shared" si="55"/>
        <v>5.3653678999793446E-2</v>
      </c>
      <c r="AJ101" s="25" t="n">
        <f t="shared" si="55"/>
        <v>9.0458735342852467E-2</v>
      </c>
      <c r="AK101" s="25" t="n">
        <f t="shared" si="55"/>
        <v>3.4436878494179098E-2</v>
      </c>
      <c r="AL101" s="25" t="n">
        <f t="shared" si="55"/>
        <v>0.11122884501412929</v>
      </c>
      <c r="AM101" s="25" t="n">
        <f t="shared" si="55"/>
        <v>0.12837549989482619</v>
      </c>
      <c r="AN101" s="25" t="n">
        <f t="shared" si="55"/>
        <v>6.4226757930625475E-2</v>
      </c>
      <c r="AO101" s="25" t="n">
        <f t="shared" si="55"/>
        <v>1.2916259925050999E-2</v>
      </c>
      <c r="AP101" s="25" t="n">
        <f t="shared" si="55"/>
        <v>7.9523602235521736E-3</v>
      </c>
      <c r="AQ101" s="25" t="n">
        <f t="shared" si="55"/>
        <v>9.1640624745737941E-3</v>
      </c>
      <c r="AR101" s="25" t="n">
        <f t="shared" si="55"/>
        <v>1.452835803515619E-2</v>
      </c>
      <c r="AS101" s="25" t="n">
        <f t="shared" si="55"/>
        <v>5.658466909504626E-2</v>
      </c>
      <c r="AT101" s="25" t="n">
        <f t="shared" si="55"/>
        <v>0.13428545346152182</v>
      </c>
      <c r="AU101" s="25" t="n">
        <f t="shared" si="55"/>
        <v>4.5805446856018754E-3</v>
      </c>
      <c r="AV101" s="55" t="n">
        <f t="shared" si="55"/>
        <v>7.7752558539696294E-3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1.4797117103435249E-6</v>
      </c>
      <c r="AA102" s="78" t="n">
        <f t="shared" si="57"/>
        <v>9.139847613950118E-8</v>
      </c>
      <c r="AB102" s="78" t="n">
        <f t="shared" si="57"/>
        <v>3.4783760860348129E-6</v>
      </c>
      <c r="AC102" s="78" t="n">
        <f t="shared" si="57"/>
        <v>4.0994235993712935E-5</v>
      </c>
      <c r="AD102" s="78" t="n">
        <f t="shared" si="57"/>
        <v>1.7281294490987381E-5</v>
      </c>
      <c r="AE102" s="78" t="n">
        <f t="shared" si="57"/>
        <v>6.5963860545030476E-5</v>
      </c>
      <c r="AF102" s="78" t="n">
        <f t="shared" si="57"/>
        <v>2.092551073631408E-6</v>
      </c>
      <c r="AG102" s="78" t="n">
        <f t="shared" si="57"/>
        <v>1.7225182219318669E-4</v>
      </c>
      <c r="AH102" s="78" t="n">
        <f t="shared" si="57"/>
        <v>2.3570095003081923E-2</v>
      </c>
      <c r="AI102" s="78" t="n">
        <f t="shared" si="57"/>
        <v>7.8038209764431543E-2</v>
      </c>
      <c r="AJ102" s="78" t="n">
        <f t="shared" si="57"/>
        <v>7.4800865860971608E-2</v>
      </c>
      <c r="AK102" s="78" t="n">
        <f t="shared" si="57"/>
        <v>5.3962559909037089E-2</v>
      </c>
      <c r="AL102" s="78" t="n">
        <f t="shared" si="57"/>
        <v>7.6777758227011939E-2</v>
      </c>
      <c r="AM102" s="78" t="n">
        <f t="shared" si="57"/>
        <v>7.7577429536352216E-2</v>
      </c>
      <c r="AN102" s="78" t="n">
        <f t="shared" si="57"/>
        <v>8.8313334594246354E-2</v>
      </c>
      <c r="AO102" s="78" t="n">
        <f t="shared" si="57"/>
        <v>9.0142467756554517E-2</v>
      </c>
      <c r="AP102" s="78" t="n">
        <f t="shared" si="57"/>
        <v>8.5235819225028042E-2</v>
      </c>
      <c r="AQ102" s="78" t="n">
        <f t="shared" si="57"/>
        <v>9.6355646290933933E-2</v>
      </c>
      <c r="AR102" s="78" t="n">
        <f t="shared" si="57"/>
        <v>8.29930748978671E-2</v>
      </c>
      <c r="AS102" s="78" t="n">
        <f t="shared" si="57"/>
        <v>7.2778221668724288E-2</v>
      </c>
      <c r="AT102" s="78" t="n">
        <f t="shared" si="57"/>
        <v>2.9737019420086282E-2</v>
      </c>
      <c r="AU102" s="78" t="n">
        <f t="shared" si="57"/>
        <v>2.9837912521107211E-2</v>
      </c>
      <c r="AV102" s="56" t="n">
        <f t="shared" si="57"/>
        <v>7.0801309584282934E-2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0.99594887253381514</v>
      </c>
      <c r="AA103" s="77" t="n">
        <f t="shared" si="59"/>
        <v>0.99912145260614948</v>
      </c>
      <c r="AB103" s="77" t="n">
        <f t="shared" si="59"/>
        <v>0.99314940684455399</v>
      </c>
      <c r="AC103" s="77" t="n">
        <f t="shared" si="59"/>
        <v>0.99160192124128677</v>
      </c>
      <c r="AD103" s="77" t="n">
        <f t="shared" si="59"/>
        <v>0.99623145856774653</v>
      </c>
      <c r="AE103" s="77" t="n">
        <f t="shared" si="59"/>
        <v>0.99733055690022976</v>
      </c>
      <c r="AF103" s="77" t="n">
        <f t="shared" si="59"/>
        <v>0.99562847073350413</v>
      </c>
      <c r="AG103" s="77" t="n">
        <f t="shared" si="59"/>
        <v>0.99302644302678078</v>
      </c>
      <c r="AH103" s="77" t="n">
        <f t="shared" si="59"/>
        <v>0.98472299244959582</v>
      </c>
      <c r="AI103" s="77" t="n">
        <f t="shared" si="59"/>
        <v>0.94714311524127481</v>
      </c>
      <c r="AJ103" s="77" t="n">
        <f t="shared" si="59"/>
        <v>0.93266673140924894</v>
      </c>
      <c r="AK103" s="77" t="n">
        <f t="shared" si="59"/>
        <v>0.92605950801705694</v>
      </c>
      <c r="AL103" s="77" t="n">
        <f t="shared" si="59"/>
        <v>0.91410301582242637</v>
      </c>
      <c r="AM103" s="77" t="n">
        <f t="shared" si="59"/>
        <v>0.90732455053243011</v>
      </c>
      <c r="AN103" s="77" t="n">
        <f t="shared" si="59"/>
        <v>0.89514195114487893</v>
      </c>
      <c r="AO103" s="77" t="n">
        <f t="shared" si="59"/>
        <v>0.87869430495016809</v>
      </c>
      <c r="AP103" s="77" t="n">
        <f t="shared" si="59"/>
        <v>0.86448821465543879</v>
      </c>
      <c r="AQ103" s="77" t="n">
        <f t="shared" si="59"/>
        <v>0.8861406059289676</v>
      </c>
      <c r="AR103" s="77" t="n">
        <f t="shared" si="59"/>
        <v>0.87345514419119097</v>
      </c>
      <c r="AS103" s="77" t="n">
        <f t="shared" si="59"/>
        <v>0.87035531059020266</v>
      </c>
      <c r="AT103" s="77" t="n">
        <f t="shared" si="59"/>
        <v>0.89637944276405268</v>
      </c>
      <c r="AU103" s="77" t="n">
        <f t="shared" si="59"/>
        <v>0.90687890219734024</v>
      </c>
      <c r="AV103" s="57" t="n">
        <f t="shared" si="59"/>
        <v>0.89771179310205296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Multiyear Contract</v>
      </c>
      <c r="O104" s="2" t="n">
        <v>0.01</v>
      </c>
      <c r="P104" s="2" t="n">
        <v>0</v>
      </c>
      <c r="Q104" s="2" t="n">
        <v>0</v>
      </c>
      <c r="R104" s="2" t="n">
        <v>0.01</v>
      </c>
      <c r="S104" s="2" t="n">
        <v>0.01</v>
      </c>
      <c r="T104" s="2" t="n">
        <v>0</v>
      </c>
      <c r="U104" s="2" t="n">
        <v>0</v>
      </c>
      <c r="V104" s="2" t="n">
        <v>0</v>
      </c>
      <c r="W104" s="2" t="n">
        <v>0.01</v>
      </c>
      <c r="X104" s="2" t="n">
        <v>0.01</v>
      </c>
      <c r="Y104" s="25" t="n">
        <f t="shared" ref="Y104:AV104" si="61">Y64/SUMIFS(Y$42:Y$77,$M$42:$M$77,$M104)</f>
        <v>5.1660340176087642E-3</v>
      </c>
      <c r="Z104" s="25" t="n">
        <f t="shared" si="61"/>
        <v>4.0490039359500308E-3</v>
      </c>
      <c r="AA104" s="25" t="n">
        <f t="shared" si="61"/>
        <v>8.7842111352285019E-4</v>
      </c>
      <c r="AB104" s="25" t="n">
        <f t="shared" si="61"/>
        <v>6.8468401712157021E-3</v>
      </c>
      <c r="AC104" s="25" t="n">
        <f t="shared" si="61"/>
        <v>8.3952569148394284E-3</v>
      </c>
      <c r="AD104" s="25" t="n">
        <f t="shared" si="61"/>
        <v>3.713476739873268E-3</v>
      </c>
      <c r="AE104" s="25" t="n">
        <f t="shared" si="61"/>
        <v>2.6025981324513071E-3</v>
      </c>
      <c r="AF104" s="25" t="n">
        <f t="shared" si="61"/>
        <v>4.3534799122993172E-3</v>
      </c>
      <c r="AG104" s="25" t="n">
        <f t="shared" si="61"/>
        <v>6.8760984069538254E-3</v>
      </c>
      <c r="AH104" s="25" t="n">
        <f t="shared" si="61"/>
        <v>7.8547986237514633E-3</v>
      </c>
      <c r="AI104" s="25" t="n">
        <f t="shared" si="61"/>
        <v>1.5459498258106814E-2</v>
      </c>
      <c r="AJ104" s="25" t="n">
        <f t="shared" si="61"/>
        <v>1.59952141257973E-2</v>
      </c>
      <c r="AK104" s="25" t="n">
        <f t="shared" si="61"/>
        <v>1.4825654783074779E-2</v>
      </c>
      <c r="AL104" s="25" t="n">
        <f t="shared" si="61"/>
        <v>1.9284207249348536E-2</v>
      </c>
      <c r="AM104" s="25" t="n">
        <f t="shared" si="61"/>
        <v>1.3116809491038717E-2</v>
      </c>
      <c r="AN104" s="25" t="n">
        <f t="shared" si="61"/>
        <v>1.5491986694291306E-2</v>
      </c>
      <c r="AO104" s="25" t="n">
        <f t="shared" si="61"/>
        <v>2.0693174451130815E-2</v>
      </c>
      <c r="AP104" s="25" t="n">
        <f t="shared" si="61"/>
        <v>2.6689113194942292E-2</v>
      </c>
      <c r="AQ104" s="25" t="n">
        <f t="shared" si="61"/>
        <v>1.7627024370000858E-2</v>
      </c>
      <c r="AR104" s="25" t="n">
        <f t="shared" si="61"/>
        <v>2.5524183380708391E-2</v>
      </c>
      <c r="AS104" s="25" t="n">
        <f t="shared" si="61"/>
        <v>2.8341985404723082E-2</v>
      </c>
      <c r="AT104" s="25" t="n">
        <f t="shared" si="61"/>
        <v>1.8603688044001986E-2</v>
      </c>
      <c r="AU104" s="25" t="n">
        <f t="shared" si="61"/>
        <v>2.0024302013912244E-2</v>
      </c>
      <c r="AV104" s="55" t="n">
        <f t="shared" si="61"/>
        <v>2.4492282333339239E-2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2.1235302348203928E-6</v>
      </c>
      <c r="AA105" s="78" t="n">
        <f t="shared" si="63"/>
        <v>1.2628032775783787E-7</v>
      </c>
      <c r="AB105" s="78" t="n">
        <f t="shared" si="63"/>
        <v>3.7529842303349923E-6</v>
      </c>
      <c r="AC105" s="78" t="n">
        <f t="shared" si="63"/>
        <v>2.8218438738519788E-6</v>
      </c>
      <c r="AD105" s="78" t="n">
        <f t="shared" si="63"/>
        <v>5.506469238024324E-5</v>
      </c>
      <c r="AE105" s="78" t="n">
        <f t="shared" si="63"/>
        <v>6.6844967319109008E-5</v>
      </c>
      <c r="AF105" s="78" t="n">
        <f t="shared" si="63"/>
        <v>1.8049354196635481E-5</v>
      </c>
      <c r="AG105" s="78" t="n">
        <f t="shared" si="63"/>
        <v>9.7458566265384207E-5</v>
      </c>
      <c r="AH105" s="78" t="n">
        <f t="shared" si="63"/>
        <v>7.4222089266526023E-3</v>
      </c>
      <c r="AI105" s="78" t="n">
        <f t="shared" si="63"/>
        <v>3.739738650061835E-2</v>
      </c>
      <c r="AJ105" s="78" t="n">
        <f t="shared" si="63"/>
        <v>5.1338054464953806E-2</v>
      </c>
      <c r="AK105" s="78" t="n">
        <f t="shared" si="63"/>
        <v>5.9114837199868292E-2</v>
      </c>
      <c r="AL105" s="78" t="n">
        <f t="shared" si="63"/>
        <v>6.661277692822494E-2</v>
      </c>
      <c r="AM105" s="78" t="n">
        <f t="shared" si="63"/>
        <v>7.9558639976531162E-2</v>
      </c>
      <c r="AN105" s="78" t="n">
        <f t="shared" si="63"/>
        <v>8.9366062160829832E-2</v>
      </c>
      <c r="AO105" s="78" t="n">
        <f t="shared" si="63"/>
        <v>0.10061252059870097</v>
      </c>
      <c r="AP105" s="78" t="n">
        <f t="shared" si="63"/>
        <v>0.10882267214961894</v>
      </c>
      <c r="AQ105" s="78" t="n">
        <f t="shared" si="63"/>
        <v>9.6232369701031467E-2</v>
      </c>
      <c r="AR105" s="78" t="n">
        <f t="shared" si="63"/>
        <v>0.10102067242810076</v>
      </c>
      <c r="AS105" s="78" t="n">
        <f t="shared" si="63"/>
        <v>0.10130270400507432</v>
      </c>
      <c r="AT105" s="78" t="n">
        <f t="shared" si="63"/>
        <v>8.501686919194533E-2</v>
      </c>
      <c r="AU105" s="78" t="n">
        <f t="shared" si="63"/>
        <v>7.3096795788747435E-2</v>
      </c>
      <c r="AV105" s="56" t="n">
        <f t="shared" si="63"/>
        <v>7.7795924564607932E-2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0.99997060250432668</v>
      </c>
      <c r="AB106" s="77" t="n">
        <f t="shared" si="65"/>
        <v>0.99994125839116699</v>
      </c>
      <c r="AC106" s="77" t="n">
        <f t="shared" si="65"/>
        <v>0.99978483249385419</v>
      </c>
      <c r="AD106" s="77" t="n">
        <f t="shared" si="65"/>
        <v>0.99920249822482388</v>
      </c>
      <c r="AE106" s="77" t="n">
        <f t="shared" si="65"/>
        <v>0.99963435254493815</v>
      </c>
      <c r="AF106" s="77" t="n">
        <f t="shared" si="65"/>
        <v>0.99967148657236093</v>
      </c>
      <c r="AG106" s="77" t="n">
        <f t="shared" si="65"/>
        <v>0.99928445647841002</v>
      </c>
      <c r="AH106" s="77" t="n">
        <f t="shared" si="65"/>
        <v>0.99755715494192987</v>
      </c>
      <c r="AI106" s="77" t="n">
        <f t="shared" si="65"/>
        <v>0.90525719502913937</v>
      </c>
      <c r="AJ106" s="77" t="n">
        <f t="shared" si="65"/>
        <v>0.94590199607710257</v>
      </c>
      <c r="AK106" s="77" t="n">
        <f t="shared" si="65"/>
        <v>0.95451124277204513</v>
      </c>
      <c r="AL106" s="77" t="n">
        <f t="shared" si="65"/>
        <v>0.95908701048801748</v>
      </c>
      <c r="AM106" s="77" t="n">
        <f t="shared" si="65"/>
        <v>0.94123379295765175</v>
      </c>
      <c r="AN106" s="77" t="n">
        <f t="shared" si="65"/>
        <v>0.93884799309811395</v>
      </c>
      <c r="AO106" s="77" t="n">
        <f t="shared" si="65"/>
        <v>0.92999073516755837</v>
      </c>
      <c r="AP106" s="77" t="n">
        <f t="shared" si="65"/>
        <v>0.91997719940610212</v>
      </c>
      <c r="AQ106" s="77" t="n">
        <f t="shared" si="65"/>
        <v>0.90666514584330893</v>
      </c>
      <c r="AR106" s="77" t="n">
        <f t="shared" si="65"/>
        <v>0.91845253351780343</v>
      </c>
      <c r="AS106" s="77" t="n">
        <f t="shared" si="65"/>
        <v>0.90550595176717508</v>
      </c>
      <c r="AT106" s="77" t="n">
        <f t="shared" si="65"/>
        <v>0.91828595373594801</v>
      </c>
      <c r="AU106" s="77" t="n">
        <f t="shared" si="65"/>
        <v>0.91678695789659259</v>
      </c>
      <c r="AV106" s="57" t="n">
        <f t="shared" si="65"/>
        <v>0.92425033986890992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25" t="n">
        <f t="shared" ref="Y107:AV107" si="67">Y67/SUMIFS(Y$42:Y$77,$M$42:$M$77,$M107)</f>
        <v>0</v>
      </c>
      <c r="Z107" s="25" t="n">
        <f t="shared" si="67"/>
        <v>0</v>
      </c>
      <c r="AA107" s="25" t="n">
        <f t="shared" si="67"/>
        <v>2.9397495673348317E-5</v>
      </c>
      <c r="AB107" s="25" t="n">
        <f t="shared" si="67"/>
        <v>5.5661569805039613E-5</v>
      </c>
      <c r="AC107" s="25" t="n">
        <f t="shared" si="67"/>
        <v>1.7225525210404951E-4</v>
      </c>
      <c r="AD107" s="25" t="n">
        <f t="shared" si="67"/>
        <v>7.8817285328741584E-4</v>
      </c>
      <c r="AE107" s="25" t="n">
        <f t="shared" si="67"/>
        <v>3.5033142138398511E-4</v>
      </c>
      <c r="AF107" s="25" t="n">
        <f t="shared" si="67"/>
        <v>3.1924564407376395E-4</v>
      </c>
      <c r="AG107" s="25" t="n">
        <f t="shared" si="67"/>
        <v>5.9413424750356307E-4</v>
      </c>
      <c r="AH107" s="25" t="n">
        <f t="shared" si="67"/>
        <v>7.5029844081805322E-4</v>
      </c>
      <c r="AI107" s="25" t="n">
        <f t="shared" si="67"/>
        <v>1.5366550377154597E-3</v>
      </c>
      <c r="AJ107" s="25" t="n">
        <f t="shared" si="67"/>
        <v>2.6211309344983591E-3</v>
      </c>
      <c r="AK107" s="25" t="n">
        <f t="shared" si="67"/>
        <v>7.3384606836097146E-3</v>
      </c>
      <c r="AL107" s="25" t="n">
        <f t="shared" si="67"/>
        <v>7.0792634929971211E-3</v>
      </c>
      <c r="AM107" s="25" t="n">
        <f t="shared" si="67"/>
        <v>4.450081240248936E-3</v>
      </c>
      <c r="AN107" s="25" t="n">
        <f t="shared" si="67"/>
        <v>4.1155119295398996E-3</v>
      </c>
      <c r="AO107" s="25" t="n">
        <f t="shared" si="67"/>
        <v>3.1870005244340311E-3</v>
      </c>
      <c r="AP107" s="25" t="n">
        <f t="shared" si="67"/>
        <v>3.6879027193513362E-3</v>
      </c>
      <c r="AQ107" s="25" t="n">
        <f t="shared" si="67"/>
        <v>7.5672393206847955E-3</v>
      </c>
      <c r="AR107" s="25" t="n">
        <f t="shared" si="67"/>
        <v>2.9603967171285411E-3</v>
      </c>
      <c r="AS107" s="25" t="n">
        <f t="shared" si="67"/>
        <v>4.5510279677140678E-3</v>
      </c>
      <c r="AT107" s="25" t="n">
        <f t="shared" si="67"/>
        <v>5.4417821674698167E-3</v>
      </c>
      <c r="AU107" s="25" t="n">
        <f t="shared" si="67"/>
        <v>8.8823608522225171E-3</v>
      </c>
      <c r="AV107" s="55" t="n">
        <f t="shared" si="67"/>
        <v>8.9779590361553554E-3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3.080039027957854E-6</v>
      </c>
      <c r="AC108" s="78" t="n">
        <f t="shared" si="69"/>
        <v>4.2912254041748709E-5</v>
      </c>
      <c r="AD108" s="78" t="n">
        <f t="shared" si="69"/>
        <v>9.3289218887240907E-6</v>
      </c>
      <c r="AE108" s="78" t="n">
        <f t="shared" si="69"/>
        <v>1.5316033678003065E-5</v>
      </c>
      <c r="AF108" s="78" t="n">
        <f t="shared" si="69"/>
        <v>9.2677835651978805E-6</v>
      </c>
      <c r="AG108" s="78" t="n">
        <f t="shared" si="69"/>
        <v>1.2140927408629414E-4</v>
      </c>
      <c r="AH108" s="78" t="n">
        <f t="shared" si="69"/>
        <v>1.6925466172519892E-3</v>
      </c>
      <c r="AI108" s="78" t="n">
        <f t="shared" si="69"/>
        <v>9.3206149933145216E-2</v>
      </c>
      <c r="AJ108" s="78" t="n">
        <f t="shared" si="69"/>
        <v>5.1476872988399085E-2</v>
      </c>
      <c r="AK108" s="78" t="n">
        <f t="shared" si="69"/>
        <v>3.8150296544345166E-2</v>
      </c>
      <c r="AL108" s="78" t="n">
        <f t="shared" si="69"/>
        <v>3.3833726018985502E-2</v>
      </c>
      <c r="AM108" s="78" t="n">
        <f t="shared" si="69"/>
        <v>5.4316125802099303E-2</v>
      </c>
      <c r="AN108" s="78" t="n">
        <f t="shared" si="69"/>
        <v>5.7036494972346183E-2</v>
      </c>
      <c r="AO108" s="78" t="n">
        <f t="shared" si="69"/>
        <v>6.6822264308007612E-2</v>
      </c>
      <c r="AP108" s="78" t="n">
        <f t="shared" si="69"/>
        <v>7.6334897874546573E-2</v>
      </c>
      <c r="AQ108" s="78" t="n">
        <f t="shared" si="69"/>
        <v>8.5767614836006312E-2</v>
      </c>
      <c r="AR108" s="78" t="n">
        <f t="shared" si="69"/>
        <v>7.8587069765067991E-2</v>
      </c>
      <c r="AS108" s="78" t="n">
        <f t="shared" si="69"/>
        <v>8.9943020265110779E-2</v>
      </c>
      <c r="AT108" s="78" t="n">
        <f t="shared" si="69"/>
        <v>7.6272264096582207E-2</v>
      </c>
      <c r="AU108" s="78" t="n">
        <f t="shared" si="69"/>
        <v>7.4330681251184846E-2</v>
      </c>
      <c r="AV108" s="56" t="n">
        <f t="shared" si="69"/>
        <v>6.6771701094934674E-2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0.96722880335240757</v>
      </c>
      <c r="AA109" s="77" t="n">
        <f t="shared" si="71"/>
        <v>0.98881135520243291</v>
      </c>
      <c r="AB109" s="77" t="n">
        <f t="shared" si="71"/>
        <v>0.97580028620674997</v>
      </c>
      <c r="AC109" s="77" t="n">
        <f t="shared" si="71"/>
        <v>0.98897457651727916</v>
      </c>
      <c r="AD109" s="77" t="n">
        <f t="shared" si="71"/>
        <v>0.9874641811589816</v>
      </c>
      <c r="AE109" s="77" t="n">
        <f t="shared" si="71"/>
        <v>0.99489018329965762</v>
      </c>
      <c r="AF109" s="77" t="n">
        <f t="shared" si="71"/>
        <v>0.99385418911330226</v>
      </c>
      <c r="AG109" s="77" t="n">
        <f t="shared" si="71"/>
        <v>0.9941020985608624</v>
      </c>
      <c r="AH109" s="77" t="n">
        <f t="shared" si="71"/>
        <v>0.86258943542160171</v>
      </c>
      <c r="AI109" s="77" t="n">
        <f t="shared" si="71"/>
        <v>0.80222359949830346</v>
      </c>
      <c r="AJ109" s="77" t="n">
        <f t="shared" si="71"/>
        <v>0.83614283476063489</v>
      </c>
      <c r="AK109" s="77" t="n">
        <f t="shared" si="71"/>
        <v>0.82401342892110918</v>
      </c>
      <c r="AL109" s="77" t="n">
        <f t="shared" si="71"/>
        <v>0.76312297974960819</v>
      </c>
      <c r="AM109" s="77" t="n">
        <f t="shared" si="71"/>
        <v>0.78942716309214489</v>
      </c>
      <c r="AN109" s="77" t="n">
        <f t="shared" si="71"/>
        <v>0.85363796658271418</v>
      </c>
      <c r="AO109" s="77" t="n">
        <f t="shared" si="71"/>
        <v>0.84699930597807527</v>
      </c>
      <c r="AP109" s="77" t="n">
        <f t="shared" si="71"/>
        <v>0.8688450307411818</v>
      </c>
      <c r="AQ109" s="77" t="n">
        <f t="shared" si="71"/>
        <v>0.86869739960450376</v>
      </c>
      <c r="AR109" s="77" t="n">
        <f t="shared" si="71"/>
        <v>0.84928105703815093</v>
      </c>
      <c r="AS109" s="77" t="n">
        <f t="shared" si="71"/>
        <v>0.8697541281128145</v>
      </c>
      <c r="AT109" s="77" t="n">
        <f t="shared" si="71"/>
        <v>0.9020278708168803</v>
      </c>
      <c r="AU109" s="77" t="n">
        <f t="shared" si="71"/>
        <v>0.88887483141492662</v>
      </c>
      <c r="AV109" s="57" t="n">
        <f t="shared" si="71"/>
        <v>0.97876736848439483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25" t="n">
        <f t="shared" ref="Y110:AV110" si="73">Y70/SUMIFS(Y$42:Y$77,$M$42:$M$77,$M110)</f>
        <v>0.10801501349636179</v>
      </c>
      <c r="Z110" s="25" t="n">
        <f t="shared" si="73"/>
        <v>3.2771196647592385E-2</v>
      </c>
      <c r="AA110" s="25" t="n">
        <f t="shared" si="73"/>
        <v>1.118864479756714E-2</v>
      </c>
      <c r="AB110" s="25" t="n">
        <f t="shared" si="73"/>
        <v>2.419971379324995E-2</v>
      </c>
      <c r="AC110" s="25" t="n">
        <f t="shared" si="73"/>
        <v>1.1021472616695692E-2</v>
      </c>
      <c r="AD110" s="25" t="n">
        <f t="shared" si="73"/>
        <v>1.2534008957990905E-2</v>
      </c>
      <c r="AE110" s="25" t="n">
        <f t="shared" si="73"/>
        <v>5.1087828297607324E-3</v>
      </c>
      <c r="AF110" s="25" t="n">
        <f t="shared" si="73"/>
        <v>6.1446511512421864E-3</v>
      </c>
      <c r="AG110" s="25" t="n">
        <f t="shared" si="73"/>
        <v>5.8256550425485011E-3</v>
      </c>
      <c r="AH110" s="25" t="n">
        <f t="shared" si="73"/>
        <v>0.13490132918525025</v>
      </c>
      <c r="AI110" s="25" t="n">
        <f t="shared" si="73"/>
        <v>0.15645216515187518</v>
      </c>
      <c r="AJ110" s="25" t="n">
        <f t="shared" si="73"/>
        <v>0.1264652392159995</v>
      </c>
      <c r="AK110" s="25" t="n">
        <f t="shared" si="73"/>
        <v>0.12713244510887972</v>
      </c>
      <c r="AL110" s="25" t="n">
        <f t="shared" si="73"/>
        <v>0.18264469576447748</v>
      </c>
      <c r="AM110" s="25" t="n">
        <f t="shared" si="73"/>
        <v>0.14387728336674593</v>
      </c>
      <c r="AN110" s="25" t="n">
        <f t="shared" si="73"/>
        <v>7.5267669224172162E-2</v>
      </c>
      <c r="AO110" s="25" t="n">
        <f t="shared" si="73"/>
        <v>9.333559305921485E-2</v>
      </c>
      <c r="AP110" s="25" t="n">
        <f t="shared" si="73"/>
        <v>7.8154661173566148E-2</v>
      </c>
      <c r="AQ110" s="25" t="n">
        <f t="shared" si="73"/>
        <v>7.0919077370516601E-2</v>
      </c>
      <c r="AR110" s="25" t="n">
        <f t="shared" si="73"/>
        <v>9.9513030758404647E-2</v>
      </c>
      <c r="AS110" s="25" t="n">
        <f t="shared" si="73"/>
        <v>9.8108959069938495E-2</v>
      </c>
      <c r="AT110" s="25" t="n">
        <f t="shared" si="73"/>
        <v>5.4015672066202419E-2</v>
      </c>
      <c r="AU110" s="25" t="n">
        <f t="shared" si="73"/>
        <v>6.3676634173123053E-2</v>
      </c>
      <c r="AV110" s="55" t="n">
        <f t="shared" si="73"/>
        <v>6.4285573172535599E-3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3.9508660251370995E-6</v>
      </c>
      <c r="AD111" s="78" t="n">
        <f t="shared" si="75"/>
        <v>1.8098830273883843E-6</v>
      </c>
      <c r="AE111" s="78" t="n">
        <f t="shared" si="75"/>
        <v>1.0338705816591683E-6</v>
      </c>
      <c r="AF111" s="78" t="n">
        <f t="shared" si="75"/>
        <v>1.1597354556394377E-6</v>
      </c>
      <c r="AG111" s="78" t="n">
        <f t="shared" si="75"/>
        <v>7.2246396589033856E-5</v>
      </c>
      <c r="AH111" s="78" t="n">
        <f t="shared" si="75"/>
        <v>2.5092353931479945E-3</v>
      </c>
      <c r="AI111" s="78" t="n">
        <f t="shared" si="75"/>
        <v>4.132423534982136E-2</v>
      </c>
      <c r="AJ111" s="78" t="n">
        <f t="shared" si="75"/>
        <v>3.7391926023365427E-2</v>
      </c>
      <c r="AK111" s="78" t="n">
        <f t="shared" si="75"/>
        <v>4.8854125970011111E-2</v>
      </c>
      <c r="AL111" s="78" t="n">
        <f t="shared" si="75"/>
        <v>5.4232324485914245E-2</v>
      </c>
      <c r="AM111" s="78" t="n">
        <f t="shared" si="75"/>
        <v>6.6695553541109259E-2</v>
      </c>
      <c r="AN111" s="78" t="n">
        <f t="shared" si="75"/>
        <v>7.1094364193113602E-2</v>
      </c>
      <c r="AO111" s="78" t="n">
        <f t="shared" si="75"/>
        <v>5.9665100962709917E-2</v>
      </c>
      <c r="AP111" s="78" t="n">
        <f t="shared" si="75"/>
        <v>5.3000308085252128E-2</v>
      </c>
      <c r="AQ111" s="78" t="n">
        <f t="shared" si="75"/>
        <v>6.0383523024979631E-2</v>
      </c>
      <c r="AR111" s="78" t="n">
        <f t="shared" si="75"/>
        <v>5.1205912203444552E-2</v>
      </c>
      <c r="AS111" s="78" t="n">
        <f t="shared" si="75"/>
        <v>3.2136912817246989E-2</v>
      </c>
      <c r="AT111" s="78" t="n">
        <f t="shared" si="75"/>
        <v>4.3956457116917307E-2</v>
      </c>
      <c r="AU111" s="78" t="n">
        <f t="shared" si="75"/>
        <v>4.7448534411950447E-2</v>
      </c>
      <c r="AV111" s="56" t="n">
        <f t="shared" si="75"/>
        <v>1.4804074198351655E-2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0.9991875918362586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0.99929760220392028</v>
      </c>
      <c r="AD112" s="77" t="n">
        <f t="shared" si="77"/>
        <v>1</v>
      </c>
      <c r="AE112" s="77" t="n">
        <f t="shared" si="77"/>
        <v>0.99999330252782148</v>
      </c>
      <c r="AF112" s="77" t="n">
        <f t="shared" si="77"/>
        <v>0.99945677596427407</v>
      </c>
      <c r="AG112" s="77" t="n">
        <f t="shared" si="77"/>
        <v>0.99730044749509994</v>
      </c>
      <c r="AH112" s="77" t="n">
        <f t="shared" si="77"/>
        <v>0.99363222628586956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0.87732435973217482</v>
      </c>
      <c r="AL112" s="77" t="n">
        <f t="shared" si="77"/>
        <v>0.98737972456963108</v>
      </c>
      <c r="AM112" s="77" t="n">
        <f t="shared" si="77"/>
        <v>0.98941064864549522</v>
      </c>
      <c r="AN112" s="77" t="n">
        <f t="shared" si="77"/>
        <v>0.98804220429644318</v>
      </c>
      <c r="AO112" s="77" t="n">
        <f t="shared" si="77"/>
        <v>0.97602608444411476</v>
      </c>
      <c r="AP112" s="77" t="n">
        <f t="shared" si="77"/>
        <v>0.98139494066727473</v>
      </c>
      <c r="AQ112" s="77" t="n">
        <f t="shared" si="77"/>
        <v>0.98812085571641628</v>
      </c>
      <c r="AR112" s="77" t="n">
        <f t="shared" si="77"/>
        <v>0.96779908186371999</v>
      </c>
      <c r="AS112" s="77" t="n">
        <f t="shared" si="77"/>
        <v>0.97093317203389462</v>
      </c>
      <c r="AT112" s="77" t="n">
        <f t="shared" si="77"/>
        <v>0.97668225819127241</v>
      </c>
      <c r="AU112" s="77" t="n">
        <f t="shared" si="77"/>
        <v>0.97699875395687108</v>
      </c>
      <c r="AV112" s="57" t="n">
        <f t="shared" si="77"/>
        <v>0.97736082404415836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25" t="n">
        <f t="shared" ref="Y113:AV113" si="79">Y73/SUMIFS(Y$42:Y$77,$M$42:$M$77,$M113)</f>
        <v>0</v>
      </c>
      <c r="Z113" s="25" t="n">
        <f t="shared" si="79"/>
        <v>8.1240816374130993E-4</v>
      </c>
      <c r="AA113" s="25" t="n">
        <f t="shared" si="79"/>
        <v>0</v>
      </c>
      <c r="AB113" s="25" t="n">
        <f t="shared" si="79"/>
        <v>0</v>
      </c>
      <c r="AC113" s="25" t="n">
        <f t="shared" si="79"/>
        <v>7.0239779607973014E-4</v>
      </c>
      <c r="AD113" s="25" t="n">
        <f t="shared" si="79"/>
        <v>0</v>
      </c>
      <c r="AE113" s="25" t="n">
        <f t="shared" si="79"/>
        <v>0</v>
      </c>
      <c r="AF113" s="25" t="n">
        <f t="shared" si="79"/>
        <v>5.432240357259229E-4</v>
      </c>
      <c r="AG113" s="25" t="n">
        <f t="shared" si="79"/>
        <v>2.6988990050696177E-3</v>
      </c>
      <c r="AH113" s="25" t="n">
        <f t="shared" si="79"/>
        <v>6.0407764836198086E-3</v>
      </c>
      <c r="AI113" s="25" t="n">
        <f t="shared" si="79"/>
        <v>2.7490908425998301E-2</v>
      </c>
      <c r="AJ113" s="25" t="n">
        <f t="shared" si="79"/>
        <v>5.0214239677544736E-2</v>
      </c>
      <c r="AK113" s="25" t="n">
        <f t="shared" si="79"/>
        <v>0.11804824497693477</v>
      </c>
      <c r="AL113" s="25" t="n">
        <f t="shared" si="79"/>
        <v>4.3904380098876298E-3</v>
      </c>
      <c r="AM113" s="25" t="n">
        <f t="shared" si="79"/>
        <v>3.2111133221731968E-3</v>
      </c>
      <c r="AN113" s="25" t="n">
        <f t="shared" si="79"/>
        <v>6.0513649339089494E-3</v>
      </c>
      <c r="AO113" s="25" t="n">
        <f t="shared" si="79"/>
        <v>1.716205659272365E-2</v>
      </c>
      <c r="AP113" s="25" t="n">
        <f t="shared" si="79"/>
        <v>1.4282803182942401E-2</v>
      </c>
      <c r="AQ113" s="25" t="n">
        <f t="shared" si="79"/>
        <v>9.9352272890152731E-3</v>
      </c>
      <c r="AR113" s="25" t="n">
        <f t="shared" si="79"/>
        <v>2.7821480612199554E-2</v>
      </c>
      <c r="AS113" s="25" t="n">
        <f t="shared" si="79"/>
        <v>2.8059992924901678E-2</v>
      </c>
      <c r="AT113" s="25" t="n">
        <f t="shared" si="79"/>
        <v>2.2859294130000821E-2</v>
      </c>
      <c r="AU113" s="25" t="n">
        <f t="shared" si="79"/>
        <v>2.1940446110552323E-2</v>
      </c>
      <c r="AV113" s="55" t="n">
        <f t="shared" si="79"/>
        <v>2.0496008476871261E-2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6.697472178630236E-6</v>
      </c>
      <c r="AF114" s="78" t="n">
        <f t="shared" si="81"/>
        <v>0</v>
      </c>
      <c r="AG114" s="78" t="n">
        <f t="shared" si="81"/>
        <v>6.5349983049224577E-7</v>
      </c>
      <c r="AH114" s="78" t="n">
        <f t="shared" si="81"/>
        <v>3.2699723051057714E-4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4.627395290890385E-3</v>
      </c>
      <c r="AL114" s="78" t="n">
        <f t="shared" si="81"/>
        <v>8.2298374204814451E-3</v>
      </c>
      <c r="AM114" s="78" t="n">
        <f t="shared" si="81"/>
        <v>7.3782380323315824E-3</v>
      </c>
      <c r="AN114" s="78" t="n">
        <f t="shared" si="81"/>
        <v>5.9064307696478913E-3</v>
      </c>
      <c r="AO114" s="78" t="n">
        <f t="shared" si="81"/>
        <v>6.8118589631616941E-3</v>
      </c>
      <c r="AP114" s="78" t="n">
        <f t="shared" si="81"/>
        <v>4.322256149782793E-3</v>
      </c>
      <c r="AQ114" s="78" t="n">
        <f t="shared" si="81"/>
        <v>1.9439169945683538E-3</v>
      </c>
      <c r="AR114" s="78" t="n">
        <f t="shared" si="81"/>
        <v>4.3794375240803918E-3</v>
      </c>
      <c r="AS114" s="78" t="n">
        <f t="shared" si="81"/>
        <v>1.0068350412036336E-3</v>
      </c>
      <c r="AT114" s="78" t="n">
        <f t="shared" si="81"/>
        <v>4.5844767872683646E-4</v>
      </c>
      <c r="AU114" s="78" t="n">
        <f t="shared" si="81"/>
        <v>1.0607999325765696E-3</v>
      </c>
      <c r="AV114" s="56" t="n">
        <f t="shared" si="81"/>
        <v>2.1431674789704194E-3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0.98239198459747445</v>
      </c>
      <c r="AA115" s="77" t="n">
        <f t="shared" si="83"/>
        <v>0.99234824307395386</v>
      </c>
      <c r="AB115" s="77" t="n">
        <f t="shared" si="83"/>
        <v>0.99898608349607776</v>
      </c>
      <c r="AC115" s="77" t="n">
        <f t="shared" si="83"/>
        <v>0.99811392614586647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1.2692890259340501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e">
        <f t="shared" si="83"/>
        <v>#DIV/0!</v>
      </c>
      <c r="AN115" s="77" t="n">
        <f t="shared" si="83"/>
        <v>0</v>
      </c>
      <c r="AO115" s="77" t="n">
        <f t="shared" si="83"/>
        <v>0.99951466823501389</v>
      </c>
      <c r="AP115" s="77" t="n">
        <f t="shared" si="83"/>
        <v>-1.8207396364614627E-4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6.1003969867490702E-2</v>
      </c>
      <c r="AV115" s="57" t="n">
        <f t="shared" si="83"/>
        <v>6.0435181692182795E-2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25" t="n">
        <f t="shared" ref="Y116:AV116" si="85">Y76/SUMIFS(Y$42:Y$77,$M$42:$M$77,$M116)</f>
        <v>0</v>
      </c>
      <c r="Z116" s="25" t="n">
        <f t="shared" si="85"/>
        <v>0</v>
      </c>
      <c r="AA116" s="25" t="n">
        <f t="shared" si="85"/>
        <v>3.3828747534513158E-3</v>
      </c>
      <c r="AB116" s="25" t="n">
        <f t="shared" si="85"/>
        <v>0</v>
      </c>
      <c r="AC116" s="25" t="n">
        <f t="shared" si="85"/>
        <v>0</v>
      </c>
      <c r="AD116" s="25" t="n">
        <f t="shared" si="85"/>
        <v>0</v>
      </c>
      <c r="AE116" s="25" t="n">
        <f t="shared" si="85"/>
        <v>0</v>
      </c>
      <c r="AF116" s="25" t="n">
        <f t="shared" si="85"/>
        <v>0</v>
      </c>
      <c r="AG116" s="25" t="n">
        <f t="shared" si="85"/>
        <v>-0.26928902593405007</v>
      </c>
      <c r="AH116" s="25" t="n">
        <f t="shared" si="85"/>
        <v>0</v>
      </c>
      <c r="AI116" s="25" t="n">
        <f t="shared" si="85"/>
        <v>0</v>
      </c>
      <c r="AJ116" s="25" t="n">
        <f t="shared" si="85"/>
        <v>0</v>
      </c>
      <c r="AK116" s="25" t="n">
        <f t="shared" si="85"/>
        <v>0</v>
      </c>
      <c r="AL116" s="25" t="n">
        <f t="shared" si="85"/>
        <v>0</v>
      </c>
      <c r="AM116" s="25" t="e">
        <f t="shared" si="85"/>
        <v>#DIV/0!</v>
      </c>
      <c r="AN116" s="25" t="n">
        <f t="shared" si="85"/>
        <v>0</v>
      </c>
      <c r="AO116" s="25" t="n">
        <f t="shared" si="85"/>
        <v>0</v>
      </c>
      <c r="AP116" s="25" t="n">
        <f t="shared" si="85"/>
        <v>1.4863180705807822E-2</v>
      </c>
      <c r="AQ116" s="25" t="n">
        <f t="shared" si="85"/>
        <v>1.0949490168223925</v>
      </c>
      <c r="AR116" s="25" t="n">
        <f t="shared" si="85"/>
        <v>0</v>
      </c>
      <c r="AS116" s="25" t="n">
        <f t="shared" si="85"/>
        <v>0</v>
      </c>
      <c r="AT116" s="25" t="n">
        <f t="shared" si="85"/>
        <v>0</v>
      </c>
      <c r="AU116" s="25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1.7608015402525583E-2</v>
      </c>
      <c r="AA117" s="78" t="n">
        <f t="shared" si="87"/>
        <v>4.2688821725946138E-3</v>
      </c>
      <c r="AB117" s="78" t="n">
        <f t="shared" si="87"/>
        <v>1.0139165039222983E-3</v>
      </c>
      <c r="AC117" s="78" t="n">
        <f t="shared" si="87"/>
        <v>1.8860738541335187E-3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e">
        <f t="shared" si="87"/>
        <v>#DIV/0!</v>
      </c>
      <c r="AN117" s="78" t="n">
        <f t="shared" si="87"/>
        <v>1</v>
      </c>
      <c r="AO117" s="78" t="n">
        <f t="shared" si="87"/>
        <v>4.853317649861496E-4</v>
      </c>
      <c r="AP117" s="78" t="n">
        <f t="shared" si="87"/>
        <v>0.98531889325783828</v>
      </c>
      <c r="AQ117" s="78" t="n">
        <f t="shared" si="87"/>
        <v>-9.4949016822392596E-2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0.93899603013250932</v>
      </c>
      <c r="AV117" s="56" t="n">
        <f t="shared" si="87"/>
        <v>0.93956481830781713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8" t="n">
        <v>0</v>
      </c>
      <c r="I140" s="8" t="n">
        <v>0</v>
      </c>
      <c r="J140" s="8" t="n">
        <v>0.02</v>
      </c>
      <c r="K140" s="8" t="n">
        <v>0.05</v>
      </c>
      <c r="L140" s="8" t="n">
        <v>7.0000000000000007E-2</v>
      </c>
      <c r="M140" s="8" t="n">
        <v>0.14000000000000001</v>
      </c>
      <c r="N140" s="8" t="n">
        <v>0.12</v>
      </c>
      <c r="O140" s="8" t="n">
        <v>0.06</v>
      </c>
      <c r="P140" s="8" t="n">
        <v>7.0000000000000007E-2</v>
      </c>
      <c r="Q140" s="8" t="n">
        <v>0.09</v>
      </c>
      <c r="R140" s="8" t="n">
        <v>0.06</v>
      </c>
      <c r="S140" s="8" t="n">
        <v>0.08</v>
      </c>
      <c r="T140" s="8" t="n">
        <v>0.08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8" t="n">
        <v>0.11</v>
      </c>
      <c r="I141" s="8" t="n">
        <v>0.03</v>
      </c>
      <c r="J141" s="8" t="n">
        <v>0.01</v>
      </c>
      <c r="K141" s="8" t="n">
        <v>0.02</v>
      </c>
      <c r="L141" s="8" t="n">
        <v>0.01</v>
      </c>
      <c r="M141" s="8" t="n">
        <v>0.01</v>
      </c>
      <c r="N141" s="8" t="n">
        <v>0.01</v>
      </c>
      <c r="O141" s="8" t="n">
        <v>0.08</v>
      </c>
      <c r="P141" s="8" t="n">
        <v>7.0000000000000007E-2</v>
      </c>
      <c r="Q141" s="8" t="n">
        <v>0.1</v>
      </c>
      <c r="R141" s="8" t="n">
        <v>0.1</v>
      </c>
      <c r="S141" s="8" t="n">
        <v>0.05</v>
      </c>
      <c r="T141" s="8" t="n">
        <v>0.06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8" t="n">
        <v>0.04</v>
      </c>
      <c r="I142" s="8" t="n">
        <v>0.17</v>
      </c>
      <c r="J142" s="8" t="n">
        <v>0.13</v>
      </c>
      <c r="K142" s="8" t="n">
        <v>0.04</v>
      </c>
      <c r="L142" s="8" t="n">
        <v>0.06</v>
      </c>
      <c r="M142" s="8" t="n">
        <v>0.02</v>
      </c>
      <c r="N142" s="8" t="n">
        <v>0.02</v>
      </c>
      <c r="O142" s="8" t="n">
        <v>0.15</v>
      </c>
      <c r="P142" s="8" t="n">
        <v>0.1</v>
      </c>
      <c r="Q142" s="8" t="n">
        <v>0.08</v>
      </c>
      <c r="R142" s="8" t="n">
        <v>0.06</v>
      </c>
      <c r="S142" s="8" t="n">
        <v>0.04</v>
      </c>
      <c r="T142" s="8" t="n">
        <v>0.03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8"/>
      <c r="I143" s="8" t="n">
        <v>0</v>
      </c>
      <c r="J143" s="8"/>
      <c r="K143" s="8"/>
      <c r="L143" s="8" t="n">
        <v>0</v>
      </c>
      <c r="M143" s="8"/>
      <c r="N143" s="8"/>
      <c r="O143" s="8" t="n">
        <v>0.01</v>
      </c>
      <c r="P143" s="8" t="n">
        <v>0.01</v>
      </c>
      <c r="Q143" s="8" t="n">
        <v>0.03</v>
      </c>
      <c r="R143" s="8" t="n">
        <v>0.03</v>
      </c>
      <c r="S143" s="8" t="n">
        <v>0.01</v>
      </c>
      <c r="T143" s="8" t="n">
        <v>0.01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8"/>
      <c r="I144" s="8"/>
      <c r="J144" s="8"/>
      <c r="K144" s="8"/>
      <c r="L144" s="8"/>
      <c r="M144" s="8" t="n">
        <v>0</v>
      </c>
      <c r="N144" s="8" t="n">
        <v>0</v>
      </c>
      <c r="O144" s="8" t="n">
        <v>0.11</v>
      </c>
      <c r="P144" s="8" t="n">
        <v>0.03</v>
      </c>
      <c r="Q144" s="8" t="n">
        <v>0.04</v>
      </c>
      <c r="R144" s="8" t="n">
        <v>0.11</v>
      </c>
      <c r="S144" s="8" t="n">
        <v>0.14000000000000001</v>
      </c>
      <c r="T144" s="8" t="n">
        <v>0.15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8" t="n">
        <v>0.08</v>
      </c>
      <c r="I145" s="8" t="n">
        <v>7.0000000000000007E-2</v>
      </c>
      <c r="J145" s="8" t="n">
        <v>0.05</v>
      </c>
      <c r="K145" s="8" t="n">
        <v>0.04</v>
      </c>
      <c r="L145" s="8" t="n">
        <v>0.03</v>
      </c>
      <c r="M145" s="8" t="n">
        <v>0.02</v>
      </c>
      <c r="N145" s="8" t="n">
        <v>0.03</v>
      </c>
      <c r="O145" s="8" t="n">
        <v>0.06</v>
      </c>
      <c r="P145" s="8" t="n">
        <v>0.06</v>
      </c>
      <c r="Q145" s="8" t="n">
        <v>0.05</v>
      </c>
      <c r="R145" s="8" t="n">
        <v>0.05</v>
      </c>
      <c r="S145" s="8" t="n">
        <v>0.06</v>
      </c>
      <c r="T145" s="8" t="n">
        <v>0.03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8" t="n">
        <v>0</v>
      </c>
      <c r="I146" s="8" t="n">
        <v>0.01</v>
      </c>
      <c r="J146" s="8" t="n">
        <v>0.02</v>
      </c>
      <c r="K146" s="8" t="n">
        <v>0.02</v>
      </c>
      <c r="L146" s="8" t="n">
        <v>0.04</v>
      </c>
      <c r="M146" s="8" t="n">
        <v>0.02</v>
      </c>
      <c r="N146" s="8" t="n">
        <v>0.03</v>
      </c>
      <c r="O146" s="8" t="n">
        <v>0.04</v>
      </c>
      <c r="P146" s="8" t="n">
        <v>0.04</v>
      </c>
      <c r="Q146" s="8" t="n">
        <v>0.04</v>
      </c>
      <c r="R146" s="8" t="n">
        <v>0.03</v>
      </c>
      <c r="S146" s="8" t="n">
        <v>0.04</v>
      </c>
      <c r="T146" s="8" t="n">
        <v>0.03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8" t="n">
        <v>0</v>
      </c>
      <c r="I147" s="8" t="n">
        <v>0</v>
      </c>
      <c r="J147" s="8" t="n">
        <v>0</v>
      </c>
      <c r="K147" s="8" t="n">
        <v>0</v>
      </c>
      <c r="L147" s="8" t="n">
        <v>0</v>
      </c>
      <c r="M147" s="8" t="n">
        <v>0</v>
      </c>
      <c r="N147" s="8" t="n">
        <v>0</v>
      </c>
      <c r="O147" s="8" t="n">
        <v>0.03</v>
      </c>
      <c r="P147" s="8" t="n">
        <v>0.02</v>
      </c>
      <c r="Q147" s="8" t="n">
        <v>0.02</v>
      </c>
      <c r="R147" s="8" t="n">
        <v>0.03</v>
      </c>
      <c r="S147" s="8" t="n">
        <v>0.04</v>
      </c>
      <c r="T147" s="8" t="n">
        <v>0.05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8" t="n">
        <v>0.06</v>
      </c>
      <c r="I148" s="8" t="n">
        <v>0.06</v>
      </c>
      <c r="J148" s="8" t="n">
        <v>0.11</v>
      </c>
      <c r="K148" s="8" t="n">
        <v>0.05</v>
      </c>
      <c r="L148" s="8" t="n">
        <v>0.02</v>
      </c>
      <c r="M148" s="8" t="n">
        <v>0.05</v>
      </c>
      <c r="N148" s="8" t="n">
        <v>0.02</v>
      </c>
      <c r="O148" s="8" t="n">
        <v>0.01</v>
      </c>
      <c r="P148" s="8" t="n">
        <v>0.01</v>
      </c>
      <c r="Q148" s="8" t="n">
        <v>0.01</v>
      </c>
      <c r="R148" s="8" t="n">
        <v>0.06</v>
      </c>
      <c r="S148" s="8" t="n">
        <v>0.13</v>
      </c>
      <c r="T148" s="8" t="n">
        <v>0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8"/>
      <c r="I149" s="8"/>
      <c r="J149" s="8" t="n">
        <v>0</v>
      </c>
      <c r="K149" s="8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0.01</v>
      </c>
      <c r="Q149" s="8" t="n">
        <v>0</v>
      </c>
      <c r="R149" s="8" t="n">
        <v>0</v>
      </c>
      <c r="S149" s="8" t="n">
        <v>0.01</v>
      </c>
      <c r="T149" s="8" t="n">
        <v>0.01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8" t="n">
        <v>0.01</v>
      </c>
      <c r="I150" s="8" t="n">
        <v>0</v>
      </c>
      <c r="J150" s="8" t="n">
        <v>0</v>
      </c>
      <c r="K150" s="8" t="n">
        <v>0.01</v>
      </c>
      <c r="L150" s="8" t="n">
        <v>0.01</v>
      </c>
      <c r="M150" s="8" t="n">
        <v>0</v>
      </c>
      <c r="N150" s="8" t="n">
        <v>0</v>
      </c>
      <c r="O150" s="8" t="n">
        <v>0.03</v>
      </c>
      <c r="P150" s="8" t="n">
        <v>0.02</v>
      </c>
      <c r="Q150" s="8" t="n">
        <v>0.03</v>
      </c>
      <c r="R150" s="8" t="n">
        <v>0.03</v>
      </c>
      <c r="S150" s="8" t="n">
        <v>0.02</v>
      </c>
      <c r="T150" s="8" t="n">
        <v>0.02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F152" s="36" t="s">
        <v>39</v>
      </c>
      <c r="G152" s="66"/>
      <c r="H152" s="2" t="s">
        <v>87</v>
      </c>
      <c r="I152" s="2" t="s">
        <v>87</v>
      </c>
      <c r="J152" s="2" t="s">
        <v>87</v>
      </c>
      <c r="K152" s="2" t="s">
        <v>87</v>
      </c>
      <c r="L152" s="2" t="s">
        <v>87</v>
      </c>
      <c r="M152" s="2" t="s">
        <v>87</v>
      </c>
      <c r="N152" s="2" t="s">
        <v>87</v>
      </c>
      <c r="O152" s="2" t="s">
        <v>87</v>
      </c>
      <c r="P152" s="2" t="s">
        <v>87</v>
      </c>
      <c r="Q152" s="2" t="s">
        <v>87</v>
      </c>
      <c r="R152" s="2" t="s">
        <v>87</v>
      </c>
      <c r="S152" s="2" t="s">
        <v>87</v>
      </c>
      <c r="T152" s="2" t="s">
        <v>87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F153" s="65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9" t="n">
        <f t="shared" ref="B1:I1" si="0">B14</f>
        <v>2015</v>
      </c>
      <c r="C1" s="9" t="n">
        <f t="shared" si="0"/>
        <v>2021</v>
      </c>
      <c r="D1" s="9" t="n">
        <f t="shared" si="0"/>
        <v>2022</v>
      </c>
      <c r="E1" s="9" t="n">
        <f t="shared" si="0"/>
        <v>2023</v>
      </c>
      <c r="F1" s="9" t="str">
        <f t="shared" si="0"/>
        <v>2021-2022</v>
      </c>
      <c r="G1" s="9" t="str">
        <f t="shared" si="0"/>
        <v>2015-2022</v>
      </c>
      <c r="H1" s="9" t="str">
        <f t="shared" si="0"/>
        <v>2023/2022</v>
      </c>
      <c r="I1" s="9" t="str">
        <f t="shared" si="0"/>
        <v>Share 2022</v>
      </c>
      <c r="J1" s="9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" t="n">
        <v>5486322000</v>
      </c>
      <c r="N2" s="2" t="n">
        <v>6286179090</v>
      </c>
      <c r="O2" s="2" t="n">
        <v>5718244451</v>
      </c>
      <c r="P2" s="2" t="n">
        <v>5140491100</v>
      </c>
      <c r="Q2" s="2" t="n">
        <v>4798500580</v>
      </c>
      <c r="R2" s="2" t="n">
        <v>4761933461</v>
      </c>
      <c r="S2" s="2" t="n">
        <v>4921894718</v>
      </c>
      <c r="T2" s="2" t="n">
        <v>5011120195</v>
      </c>
      <c r="U2" s="2" t="n">
        <v>5180352072</v>
      </c>
      <c r="V2" s="2" t="n">
        <v>4722234520</v>
      </c>
      <c r="W2" s="2" t="n">
        <v>5183352833</v>
      </c>
      <c r="X2" s="2" t="n">
        <v>6131452406.6201</v>
      </c>
      <c r="Y2" s="2" t="n">
        <v>6346266503.5</v>
      </c>
      <c r="Z2" s="2" t="n">
        <v>7042720994.0664997</v>
      </c>
      <c r="AA2" s="2" t="n">
        <v>6812793620.9581003</v>
      </c>
      <c r="AB2" s="2" t="n">
        <v>7731286694.8283005</v>
      </c>
      <c r="AC2" s="2" t="n">
        <v>8054503326.9604998</v>
      </c>
      <c r="AD2" s="2" t="n">
        <v>8851010044.3031998</v>
      </c>
      <c r="AE2" s="2" t="n">
        <v>8730149084.6567993</v>
      </c>
      <c r="AF2" s="2" t="n">
        <v>9131386732.927</v>
      </c>
      <c r="AG2" s="2" t="n">
        <v>7449099302.8027</v>
      </c>
      <c r="AH2" s="2" t="n">
        <v>6671402838.8417997</v>
      </c>
      <c r="AI2" s="2" t="n">
        <v>6877287114.2025995</v>
      </c>
      <c r="AJ2" s="2" t="n">
        <v>5029634070.5333004</v>
      </c>
      <c r="AK2" s="2" t="n">
        <v>4044208975.2684999</v>
      </c>
      <c r="AL2" s="2" t="n">
        <v>3943988556.3326001</v>
      </c>
      <c r="AM2" s="2" t="n">
        <v>3972011794.4947</v>
      </c>
      <c r="AN2" s="2" t="n">
        <v>4170245083.5795999</v>
      </c>
      <c r="AO2" s="2" t="n">
        <v>4789546354.6289997</v>
      </c>
      <c r="AP2" s="2" t="n">
        <v>6120210732.4871998</v>
      </c>
      <c r="AQ2" s="2" t="n">
        <v>6110101661.5985003</v>
      </c>
      <c r="AR2" s="2" t="n">
        <v>3002106690.1624999</v>
      </c>
      <c r="AS2" s="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" t="n">
        <v>1652192000</v>
      </c>
      <c r="N3" s="2" t="n">
        <v>2285130546</v>
      </c>
      <c r="O3" s="2" t="n">
        <v>2161209114</v>
      </c>
      <c r="P3" s="2" t="n">
        <v>2202254182</v>
      </c>
      <c r="Q3" s="2" t="n">
        <v>2187211767</v>
      </c>
      <c r="R3" s="2" t="n">
        <v>2323903528</v>
      </c>
      <c r="S3" s="2" t="n">
        <v>2300145534</v>
      </c>
      <c r="T3" s="2" t="n">
        <v>1982222535</v>
      </c>
      <c r="U3" s="2" t="n">
        <v>2052478954</v>
      </c>
      <c r="V3" s="2" t="n">
        <v>2253220444</v>
      </c>
      <c r="W3" s="2" t="n">
        <v>2519227091.54</v>
      </c>
      <c r="X3" s="2" t="n">
        <v>2780287195.8400998</v>
      </c>
      <c r="Y3" s="2" t="n">
        <v>3190310544.5</v>
      </c>
      <c r="Z3" s="2" t="n">
        <v>3765369999.1676002</v>
      </c>
      <c r="AA3" s="2" t="n">
        <v>4499572631.4462996</v>
      </c>
      <c r="AB3" s="2" t="n">
        <v>5037631440.2397003</v>
      </c>
      <c r="AC3" s="2" t="n">
        <v>5307033375.6313</v>
      </c>
      <c r="AD3" s="2" t="n">
        <v>5945384433.3795004</v>
      </c>
      <c r="AE3" s="2" t="n">
        <v>6565856574.3902998</v>
      </c>
      <c r="AF3" s="2" t="n">
        <v>6882843620.2701998</v>
      </c>
      <c r="AG3" s="2" t="n">
        <v>7768860016.5661001</v>
      </c>
      <c r="AH3" s="2" t="n">
        <v>8697234323.1263008</v>
      </c>
      <c r="AI3" s="2" t="n">
        <v>7931792528.2445002</v>
      </c>
      <c r="AJ3" s="2" t="n">
        <v>6656936961.6817999</v>
      </c>
      <c r="AK3" s="2" t="n">
        <v>6836974242.3253002</v>
      </c>
      <c r="AL3" s="2" t="n">
        <v>6157825479.1864996</v>
      </c>
      <c r="AM3" s="2" t="n">
        <v>6649419051.9239998</v>
      </c>
      <c r="AN3" s="2" t="n">
        <v>6838662315.9153004</v>
      </c>
      <c r="AO3" s="2" t="n">
        <v>6901678361.9701004</v>
      </c>
      <c r="AP3" s="2" t="n">
        <v>7762479939.0811996</v>
      </c>
      <c r="AQ3" s="2" t="n">
        <v>7993922520.6615</v>
      </c>
      <c r="AR3" s="2" t="n">
        <v>8522762358.5698004</v>
      </c>
      <c r="AS3" s="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" t="n">
        <v>906271764</v>
      </c>
      <c r="N4" s="2" t="n">
        <v>1061683181</v>
      </c>
      <c r="O4" s="2" t="n">
        <v>1201436701</v>
      </c>
      <c r="P4" s="2" t="n">
        <v>1372964200</v>
      </c>
      <c r="Q4" s="2" t="n">
        <v>1070461947</v>
      </c>
      <c r="R4" s="2" t="n">
        <v>1602084609</v>
      </c>
      <c r="S4" s="2" t="n">
        <v>1601006963</v>
      </c>
      <c r="T4" s="2" t="n">
        <v>1705910362</v>
      </c>
      <c r="U4" s="2" t="n">
        <v>1654779221</v>
      </c>
      <c r="V4" s="2" t="n">
        <v>1773970984</v>
      </c>
      <c r="W4" s="2" t="n">
        <v>1708919088.875</v>
      </c>
      <c r="X4" s="2" t="n">
        <v>1969918232.6270001</v>
      </c>
      <c r="Y4" s="2" t="n">
        <v>2491746279</v>
      </c>
      <c r="Z4" s="2" t="n">
        <v>3387565430.1078</v>
      </c>
      <c r="AA4" s="2" t="n">
        <v>3796217361.1946001</v>
      </c>
      <c r="AB4" s="2" t="n">
        <v>4673593564.4675999</v>
      </c>
      <c r="AC4" s="2" t="n">
        <v>4497778085.5625</v>
      </c>
      <c r="AD4" s="2" t="n">
        <v>4765324405.7154999</v>
      </c>
      <c r="AE4" s="2" t="n">
        <v>4963434822.5865002</v>
      </c>
      <c r="AF4" s="2" t="n">
        <v>4892554947.7283001</v>
      </c>
      <c r="AG4" s="2" t="n">
        <v>5180191095.5460997</v>
      </c>
      <c r="AH4" s="2" t="n">
        <v>4488531529.3809996</v>
      </c>
      <c r="AI4" s="2" t="n">
        <v>4177515860.3358998</v>
      </c>
      <c r="AJ4" s="2" t="n">
        <v>3418595039.7041001</v>
      </c>
      <c r="AK4" s="2" t="n">
        <v>3322046820.1617999</v>
      </c>
      <c r="AL4" s="2" t="n">
        <v>3128972281.6023998</v>
      </c>
      <c r="AM4" s="2" t="n">
        <v>3272446993.7904</v>
      </c>
      <c r="AN4" s="2" t="n">
        <v>3278077789.2265</v>
      </c>
      <c r="AO4" s="2" t="n">
        <v>3679496206.7800999</v>
      </c>
      <c r="AP4" s="2" t="n">
        <v>3886363222.0569</v>
      </c>
      <c r="AQ4" s="2" t="n">
        <v>3776125490.6813998</v>
      </c>
      <c r="AR4" s="2" t="n">
        <v>3495741903.0110002</v>
      </c>
      <c r="AS4" s="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"/>
      <c r="N5" s="2"/>
      <c r="O5" s="2"/>
      <c r="P5" s="2"/>
      <c r="Q5" s="2"/>
      <c r="R5" s="2" t="n">
        <v>1785124648</v>
      </c>
      <c r="S5" s="2" t="n">
        <v>932495950</v>
      </c>
      <c r="T5" s="2" t="n">
        <v>382211353</v>
      </c>
      <c r="U5" s="2" t="n">
        <v>421153332</v>
      </c>
      <c r="V5" s="2" t="n">
        <v>264041294</v>
      </c>
      <c r="W5" s="2" t="n">
        <v>584614636</v>
      </c>
      <c r="X5" s="2" t="n">
        <v>659696016</v>
      </c>
      <c r="Y5" s="2" t="n">
        <v>922008502.19920003</v>
      </c>
      <c r="Z5" s="2" t="n">
        <v>1067853242</v>
      </c>
      <c r="AA5" s="2" t="n">
        <v>1393788520.9854</v>
      </c>
      <c r="AB5" s="2" t="n">
        <v>1752995271.5645001</v>
      </c>
      <c r="AC5" s="2" t="n">
        <v>1844790681.0156</v>
      </c>
      <c r="AD5" s="2" t="n">
        <v>1977657181.7849</v>
      </c>
      <c r="AE5" s="2" t="n">
        <v>1925505783.0699999</v>
      </c>
      <c r="AF5" s="2" t="n">
        <v>1803467488.4437001</v>
      </c>
      <c r="AG5" s="2" t="n">
        <v>1852549833.4818001</v>
      </c>
      <c r="AH5" s="2" t="n">
        <v>1996755273.4649999</v>
      </c>
      <c r="AI5" s="2" t="n">
        <v>1526316347.4058001</v>
      </c>
      <c r="AJ5" s="2" t="n">
        <v>1313649843.3941</v>
      </c>
      <c r="AK5" s="2" t="n">
        <v>1452847216.451</v>
      </c>
      <c r="AL5" s="2" t="n">
        <v>1044139991.4515001</v>
      </c>
      <c r="AM5" s="2" t="n">
        <v>919687626.0158</v>
      </c>
      <c r="AN5" s="2" t="n">
        <v>947937679.91110003</v>
      </c>
      <c r="AO5" s="2" t="n">
        <v>722485035.40639997</v>
      </c>
      <c r="AP5" s="2" t="n">
        <v>727323763.1135</v>
      </c>
      <c r="AQ5" s="2" t="n">
        <v>741042117.53340006</v>
      </c>
      <c r="AR5" s="2" t="n">
        <v>423280416.991</v>
      </c>
      <c r="AS5" s="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" t="n">
        <v>8010758000</v>
      </c>
      <c r="N6" s="2" t="n">
        <v>5790030019</v>
      </c>
      <c r="O6" s="2" t="n">
        <v>7418535498</v>
      </c>
      <c r="P6" s="2" t="n">
        <v>8334519210</v>
      </c>
      <c r="Q6" s="2" t="n">
        <v>9089191963</v>
      </c>
      <c r="R6" s="2" t="n">
        <v>5546833078</v>
      </c>
      <c r="S6" s="2" t="n">
        <v>5571893377</v>
      </c>
      <c r="T6" s="2" t="n">
        <v>5761159218</v>
      </c>
      <c r="U6" s="2" t="n">
        <v>5081887849</v>
      </c>
      <c r="V6" s="2" t="n">
        <v>4295706795</v>
      </c>
      <c r="W6" s="2" t="n">
        <v>3265656468</v>
      </c>
      <c r="X6" s="2" t="n">
        <v>3619911776</v>
      </c>
      <c r="Y6" s="2" t="n">
        <v>3760202190.5995998</v>
      </c>
      <c r="Z6" s="2" t="n">
        <v>3594220180</v>
      </c>
      <c r="AA6" s="2" t="n">
        <v>3605566922</v>
      </c>
      <c r="AB6" s="2" t="n">
        <v>2651441532.7656999</v>
      </c>
      <c r="AC6" s="2" t="n">
        <v>2625277371.8666</v>
      </c>
      <c r="AD6" s="2" t="n">
        <v>3706281605.5496998</v>
      </c>
      <c r="AE6" s="2" t="n">
        <v>3936874917.1332998</v>
      </c>
      <c r="AF6" s="2" t="n">
        <v>5469911998.6759005</v>
      </c>
      <c r="AG6" s="2" t="n">
        <v>5974035205.6784</v>
      </c>
      <c r="AH6" s="2" t="n">
        <v>5444198610.3789997</v>
      </c>
      <c r="AI6" s="2" t="n">
        <v>4622332262.8804998</v>
      </c>
      <c r="AJ6" s="2" t="n">
        <v>3721729442.9123998</v>
      </c>
      <c r="AK6" s="2" t="n">
        <v>4265473987.4773998</v>
      </c>
      <c r="AL6" s="2" t="n">
        <v>3936720244.6805</v>
      </c>
      <c r="AM6" s="2" t="n">
        <v>4845020679.5045004</v>
      </c>
      <c r="AN6" s="2" t="n">
        <v>5110208166.8297997</v>
      </c>
      <c r="AO6" s="2" t="n">
        <v>5858300568.5094004</v>
      </c>
      <c r="AP6" s="2" t="n">
        <v>7134560657.3964005</v>
      </c>
      <c r="AQ6" s="2" t="n">
        <v>7876057445.2976999</v>
      </c>
      <c r="AR6" s="2" t="n">
        <v>2672251280.1300001</v>
      </c>
      <c r="AS6" s="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 t="n">
        <v>4972238617.4475002</v>
      </c>
      <c r="AS7" s="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" t="n">
        <v>3826544000</v>
      </c>
      <c r="N8" s="2" t="n">
        <v>4308226737</v>
      </c>
      <c r="O8" s="2" t="n">
        <v>3910081088</v>
      </c>
      <c r="P8" s="2" t="n">
        <v>3720889710</v>
      </c>
      <c r="Q8" s="2" t="n">
        <v>3585351058</v>
      </c>
      <c r="R8" s="2" t="n">
        <v>4762692900</v>
      </c>
      <c r="S8" s="2" t="n">
        <v>4062908569</v>
      </c>
      <c r="T8" s="2" t="n">
        <v>4108189253</v>
      </c>
      <c r="U8" s="2" t="n">
        <v>4772748627</v>
      </c>
      <c r="V8" s="2" t="n">
        <v>5059025834</v>
      </c>
      <c r="W8" s="2" t="n">
        <v>5047190255.7802</v>
      </c>
      <c r="X8" s="2" t="n">
        <v>4868326303</v>
      </c>
      <c r="Y8" s="2" t="n">
        <v>7276919623.5194998</v>
      </c>
      <c r="Z8" s="2" t="n">
        <v>8902654067.5</v>
      </c>
      <c r="AA8" s="2" t="n">
        <v>9314382855.7812996</v>
      </c>
      <c r="AB8" s="2" t="n">
        <v>11795563629.417999</v>
      </c>
      <c r="AC8" s="2" t="n">
        <v>14993827584.933599</v>
      </c>
      <c r="AD8" s="2" t="n">
        <v>15059574057.177</v>
      </c>
      <c r="AE8" s="2" t="n">
        <v>12975373642.8237</v>
      </c>
      <c r="AF8" s="2" t="n">
        <v>13837083040.196899</v>
      </c>
      <c r="AG8" s="2" t="n">
        <v>11457240139.045601</v>
      </c>
      <c r="AH8" s="2" t="n">
        <v>10083946745.809299</v>
      </c>
      <c r="AI8" s="2" t="n">
        <v>8202359355.7025003</v>
      </c>
      <c r="AJ8" s="2" t="n">
        <v>6386824648.0382996</v>
      </c>
      <c r="AK8" s="2" t="n">
        <v>4224453246.3042998</v>
      </c>
      <c r="AL8" s="2" t="n">
        <v>4267270827.6353998</v>
      </c>
      <c r="AM8" s="2" t="n">
        <v>3702004692.7574</v>
      </c>
      <c r="AN8" s="2" t="n">
        <v>4189069216.5555</v>
      </c>
      <c r="AO8" s="2" t="n">
        <v>4136901306.7002001</v>
      </c>
      <c r="AP8" s="2" t="n">
        <v>4078805708.3671999</v>
      </c>
      <c r="AQ8" s="2" t="n">
        <v>3788278459.3959999</v>
      </c>
      <c r="AR8" s="2" t="n">
        <v>322476937.31279999</v>
      </c>
      <c r="AS8" s="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" t="n">
        <v>746915000</v>
      </c>
      <c r="N9" s="2" t="n">
        <v>1127462755</v>
      </c>
      <c r="O9" s="2" t="n">
        <v>1413423659</v>
      </c>
      <c r="P9" s="2" t="n">
        <v>1444082272</v>
      </c>
      <c r="Q9" s="2" t="n">
        <v>1122314507</v>
      </c>
      <c r="R9" s="2" t="n">
        <v>789244551</v>
      </c>
      <c r="S9" s="2" t="n">
        <v>830606845</v>
      </c>
      <c r="T9" s="2" t="n">
        <v>1005562023</v>
      </c>
      <c r="U9" s="2" t="n">
        <v>874705388</v>
      </c>
      <c r="V9" s="2" t="n">
        <v>1007726382</v>
      </c>
      <c r="W9" s="2" t="n">
        <v>1091711883.0078001</v>
      </c>
      <c r="X9" s="2" t="n">
        <v>1122007883.3008001</v>
      </c>
      <c r="Y9" s="2" t="n">
        <v>1445155027.3048</v>
      </c>
      <c r="Z9" s="2" t="n">
        <v>1200014367.7139001</v>
      </c>
      <c r="AA9" s="2" t="n">
        <v>1135233256.9407001</v>
      </c>
      <c r="AB9" s="2" t="n">
        <v>1282356277.3255</v>
      </c>
      <c r="AC9" s="2" t="n">
        <v>1285136318.6073</v>
      </c>
      <c r="AD9" s="2" t="n">
        <v>1357657136.6169</v>
      </c>
      <c r="AE9" s="2" t="n">
        <v>1455482888.0453999</v>
      </c>
      <c r="AF9" s="2" t="n">
        <v>1567139362.1833999</v>
      </c>
      <c r="AG9" s="2" t="n">
        <v>1675008381.9797001</v>
      </c>
      <c r="AH9" s="2" t="n">
        <v>1527068094.4019001</v>
      </c>
      <c r="AI9" s="2" t="n">
        <v>1563995972.6084001</v>
      </c>
      <c r="AJ9" s="2" t="n">
        <v>1361605615.3806</v>
      </c>
      <c r="AK9" s="2" t="n">
        <v>1473637013.4672999</v>
      </c>
      <c r="AL9" s="2" t="n">
        <v>1223663687.4416001</v>
      </c>
      <c r="AM9" s="2" t="n">
        <v>1110835335.1596999</v>
      </c>
      <c r="AN9" s="2" t="n">
        <v>954653023.00300002</v>
      </c>
      <c r="AO9" s="2" t="n">
        <v>1004475253.83</v>
      </c>
      <c r="AP9" s="2" t="n">
        <v>1057632900.1628</v>
      </c>
      <c r="AQ9" s="2" t="n">
        <v>1239080805.3127</v>
      </c>
      <c r="AR9" s="2" t="n">
        <v>6663132044.6953001</v>
      </c>
      <c r="AS9" s="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" t="n">
        <v>287046000</v>
      </c>
      <c r="N10" s="2" t="n">
        <v>223846621</v>
      </c>
      <c r="O10" s="2" t="n">
        <v>193006078</v>
      </c>
      <c r="P10" s="2" t="n">
        <v>412017769</v>
      </c>
      <c r="Q10" s="2" t="n">
        <v>675707898</v>
      </c>
      <c r="R10" s="2" t="n">
        <v>717936425</v>
      </c>
      <c r="S10" s="2" t="n">
        <v>662734168</v>
      </c>
      <c r="T10" s="2" t="n">
        <v>515220063</v>
      </c>
      <c r="U10" s="2" t="n">
        <v>628323030</v>
      </c>
      <c r="V10" s="2" t="n">
        <v>682597841</v>
      </c>
      <c r="W10" s="2" t="n">
        <v>683679440</v>
      </c>
      <c r="X10" s="2" t="n">
        <v>654338561</v>
      </c>
      <c r="Y10" s="2" t="n">
        <v>505092888</v>
      </c>
      <c r="Z10" s="2" t="n">
        <v>648443544</v>
      </c>
      <c r="AA10" s="2" t="n">
        <v>730135771</v>
      </c>
      <c r="AB10" s="2" t="n">
        <v>857611550</v>
      </c>
      <c r="AC10" s="2" t="n">
        <v>770413795.16340005</v>
      </c>
      <c r="AD10" s="2" t="n">
        <v>610201623.12530005</v>
      </c>
      <c r="AE10" s="2" t="n">
        <v>620240440.19939995</v>
      </c>
      <c r="AF10" s="2" t="n">
        <v>192794088.27500001</v>
      </c>
      <c r="AG10" s="2" t="n">
        <v>111641866.7578</v>
      </c>
      <c r="AH10" s="2" t="n">
        <v>124977366.9153</v>
      </c>
      <c r="AI10" s="2" t="n">
        <v>74411023.762899995</v>
      </c>
      <c r="AJ10" s="2" t="n">
        <v>100100897.23</v>
      </c>
      <c r="AK10" s="2" t="n">
        <v>80794715.823799998</v>
      </c>
      <c r="AL10" s="2" t="n">
        <v>84600961.893299997</v>
      </c>
      <c r="AM10" s="2" t="n">
        <v>114471958.7473</v>
      </c>
      <c r="AN10" s="2" t="n">
        <v>157944594.4788</v>
      </c>
      <c r="AO10" s="2" t="n">
        <v>196015516.21650001</v>
      </c>
      <c r="AP10" s="2" t="n">
        <v>137120522.42449999</v>
      </c>
      <c r="AQ10" s="2" t="n">
        <v>228316273.4021</v>
      </c>
      <c r="AR10" s="2" t="n">
        <v>2639488874.0134001</v>
      </c>
      <c r="AS10" s="2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" t="n">
        <f t="shared" ref="M11:AT11" si="2">SUBTOTAL(9,M2:M10)</f>
        <v>20916048764</v>
      </c>
      <c r="N11" s="2" t="n">
        <f t="shared" si="2"/>
        <v>21082558949</v>
      </c>
      <c r="O11" s="2" t="n">
        <f t="shared" si="2"/>
        <v>22015936589</v>
      </c>
      <c r="P11" s="2" t="n">
        <f t="shared" si="2"/>
        <v>22627218443</v>
      </c>
      <c r="Q11" s="2" t="n">
        <f t="shared" si="2"/>
        <v>22528739720</v>
      </c>
      <c r="R11" s="2" t="n">
        <f t="shared" si="2"/>
        <v>22289753200</v>
      </c>
      <c r="S11" s="2" t="n">
        <f t="shared" si="2"/>
        <v>20883686124</v>
      </c>
      <c r="T11" s="2" t="n">
        <f t="shared" si="2"/>
        <v>20471595002</v>
      </c>
      <c r="U11" s="2" t="n">
        <f t="shared" si="2"/>
        <v>20666428473</v>
      </c>
      <c r="V11" s="2" t="n">
        <f t="shared" si="2"/>
        <v>20058524094</v>
      </c>
      <c r="W11" s="2" t="n">
        <f t="shared" si="2"/>
        <v>20084351696.203003</v>
      </c>
      <c r="X11" s="2" t="n">
        <f t="shared" si="2"/>
        <v>21805938374.388</v>
      </c>
      <c r="Y11" s="2" t="n">
        <f t="shared" si="2"/>
        <v>25937701558.6231</v>
      </c>
      <c r="Z11" s="2" t="n">
        <f t="shared" si="2"/>
        <v>29608841824.555801</v>
      </c>
      <c r="AA11" s="2" t="n">
        <f t="shared" si="2"/>
        <v>31287690940.306396</v>
      </c>
      <c r="AB11" s="2" t="n">
        <f t="shared" si="2"/>
        <v>35782479960.609299</v>
      </c>
      <c r="AC11" s="2" t="n">
        <f t="shared" si="2"/>
        <v>39378760539.740799</v>
      </c>
      <c r="AD11" s="2" t="n">
        <f t="shared" si="2"/>
        <v>42273090487.652</v>
      </c>
      <c r="AE11" s="2" t="n">
        <f t="shared" si="2"/>
        <v>41172918152.905403</v>
      </c>
      <c r="AF11" s="2" t="n">
        <f t="shared" si="2"/>
        <v>43777181278.700401</v>
      </c>
      <c r="AG11" s="2" t="n">
        <f t="shared" si="2"/>
        <v>41468625841.8582</v>
      </c>
      <c r="AH11" s="2" t="n">
        <f t="shared" si="2"/>
        <v>39034114782.319595</v>
      </c>
      <c r="AI11" s="2" t="n">
        <f t="shared" si="2"/>
        <v>34976010465.143105</v>
      </c>
      <c r="AJ11" s="2" t="n">
        <f t="shared" si="2"/>
        <v>27989076518.874599</v>
      </c>
      <c r="AK11" s="2" t="n">
        <f t="shared" si="2"/>
        <v>25700436217.279396</v>
      </c>
      <c r="AL11" s="2" t="n">
        <f t="shared" si="2"/>
        <v>23787182030.223801</v>
      </c>
      <c r="AM11" s="2" t="n">
        <f t="shared" si="2"/>
        <v>24585898132.393799</v>
      </c>
      <c r="AN11" s="2" t="n">
        <f t="shared" si="2"/>
        <v>25646797869.499599</v>
      </c>
      <c r="AO11" s="2" t="n">
        <f t="shared" si="2"/>
        <v>27288898604.041702</v>
      </c>
      <c r="AP11" s="2" t="n">
        <f t="shared" si="2"/>
        <v>30904497445.089695</v>
      </c>
      <c r="AQ11" s="2" t="n">
        <f t="shared" si="2"/>
        <v>31752924773.883297</v>
      </c>
      <c r="AR11" s="2" t="n">
        <f t="shared" si="2"/>
        <v>32713479122.333302</v>
      </c>
      <c r="AS11" s="2" t="n">
        <f t="shared" si="2"/>
        <v>35115473601.692505</v>
      </c>
      <c r="AT11" s="2" t="n">
        <f t="shared" si="2"/>
        <v>22510895227.493999</v>
      </c>
    </row>
    <row r="12"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9" t="n">
        <f t="shared" ref="C14:E24" si="4">AR14</f>
        <v>2021</v>
      </c>
      <c r="D14" s="9" t="n">
        <f t="shared" si="4"/>
        <v>2022</v>
      </c>
      <c r="E14" s="9" t="n">
        <f t="shared" si="4"/>
        <v>2023</v>
      </c>
      <c r="F14" s="9" t="str">
        <f>C14&amp;"-"&amp;$D14</f>
        <v>2021-2022</v>
      </c>
      <c r="G14" s="9" t="str">
        <f>B14&amp;"-"&amp;$D14</f>
        <v>2015-2022</v>
      </c>
      <c r="H14" s="9" t="str">
        <f>$E14&amp;"/"&amp;D14</f>
        <v>2023/2022</v>
      </c>
      <c r="I14" s="9" t="str">
        <f>"Share "&amp;AS14</f>
        <v>Share 2022</v>
      </c>
      <c r="J14" s="9" t="str">
        <f>"Share "&amp;AT14</f>
        <v>Share 2023</v>
      </c>
      <c r="K14" s="1"/>
      <c r="L14" s="10" t="s">
        <v>49</v>
      </c>
      <c r="M14" s="10" t="n">
        <f t="shared" ref="M14:AT14" si="5">M1+0</f>
        <v>1990</v>
      </c>
      <c r="N14" s="10" t="n">
        <f t="shared" si="5"/>
        <v>1991</v>
      </c>
      <c r="O14" s="10" t="n">
        <f t="shared" si="5"/>
        <v>1992</v>
      </c>
      <c r="P14" s="10" t="n">
        <f t="shared" si="5"/>
        <v>1993</v>
      </c>
      <c r="Q14" s="10" t="n">
        <f t="shared" si="5"/>
        <v>1994</v>
      </c>
      <c r="R14" s="10" t="n">
        <f t="shared" si="5"/>
        <v>1995</v>
      </c>
      <c r="S14" s="10" t="n">
        <f t="shared" si="5"/>
        <v>1996</v>
      </c>
      <c r="T14" s="10" t="n">
        <f t="shared" si="5"/>
        <v>1997</v>
      </c>
      <c r="U14" s="10" t="n">
        <f t="shared" si="5"/>
        <v>1998</v>
      </c>
      <c r="V14" s="10" t="n">
        <f t="shared" si="5"/>
        <v>1999</v>
      </c>
      <c r="W14" s="10" t="n">
        <f t="shared" si="5"/>
        <v>2000</v>
      </c>
      <c r="X14" s="10" t="n">
        <f t="shared" si="5"/>
        <v>2001</v>
      </c>
      <c r="Y14" s="10" t="n">
        <f t="shared" si="5"/>
        <v>2002</v>
      </c>
      <c r="Z14" s="10" t="n">
        <f t="shared" si="5"/>
        <v>2003</v>
      </c>
      <c r="AA14" s="10" t="n">
        <f t="shared" si="5"/>
        <v>2004</v>
      </c>
      <c r="AB14" s="10" t="n">
        <f t="shared" si="5"/>
        <v>2005</v>
      </c>
      <c r="AC14" s="10" t="n">
        <f t="shared" si="5"/>
        <v>2006</v>
      </c>
      <c r="AD14" s="10" t="n">
        <f t="shared" si="5"/>
        <v>2007</v>
      </c>
      <c r="AE14" s="10" t="n">
        <f t="shared" si="5"/>
        <v>2008</v>
      </c>
      <c r="AF14" s="10" t="n">
        <f t="shared" si="5"/>
        <v>2009</v>
      </c>
      <c r="AG14" s="10" t="n">
        <f t="shared" si="5"/>
        <v>2010</v>
      </c>
      <c r="AH14" s="10" t="n">
        <f t="shared" si="5"/>
        <v>2011</v>
      </c>
      <c r="AI14" s="10" t="n">
        <f t="shared" si="5"/>
        <v>2012</v>
      </c>
      <c r="AJ14" s="10" t="n">
        <f t="shared" si="5"/>
        <v>2013</v>
      </c>
      <c r="AK14" s="10" t="n">
        <f t="shared" si="5"/>
        <v>2014</v>
      </c>
      <c r="AL14" s="10" t="n">
        <f t="shared" si="5"/>
        <v>2015</v>
      </c>
      <c r="AM14" s="10" t="n">
        <f t="shared" si="5"/>
        <v>2016</v>
      </c>
      <c r="AN14" s="10" t="n">
        <f t="shared" si="5"/>
        <v>2017</v>
      </c>
      <c r="AO14" s="10" t="n">
        <f t="shared" si="5"/>
        <v>2018</v>
      </c>
      <c r="AP14" s="10" t="n">
        <f t="shared" si="5"/>
        <v>2019</v>
      </c>
      <c r="AQ14" s="10" t="n">
        <f t="shared" si="5"/>
        <v>2020</v>
      </c>
      <c r="AR14" s="10" t="n">
        <f t="shared" si="5"/>
        <v>2021</v>
      </c>
      <c r="AS14" s="10" t="n">
        <f t="shared" si="5"/>
        <v>2022</v>
      </c>
      <c r="AT14" s="10" t="n">
        <f t="shared" si="5"/>
        <v>2023</v>
      </c>
    </row>
    <row r="15">
      <c r="A15" s="24" t="str">
        <f t="shared" si="3"/>
        <v>Advanced Development</v>
      </c>
      <c r="B15" s="2" t="n">
        <f>AL15</f>
        <v>4730607478.467062</v>
      </c>
      <c r="C15" s="2" t="n">
        <f t="shared" si="4"/>
        <v>3210115442.429996</v>
      </c>
      <c r="D15" s="2" t="n">
        <f t="shared" si="4"/>
        <v>2093265783.6803</v>
      </c>
      <c r="E15" s="2" t="n">
        <f t="shared" si="4"/>
        <v>672492495.63538754</v>
      </c>
      <c r="F15" s="25" t="n">
        <f>(D15/C15)-1</f>
        <v>-0.34791573037767831</v>
      </c>
      <c r="G15" s="8" t="n">
        <f>(D15/B15)-1</f>
        <v>-0.55750592430073787</v>
      </c>
      <c r="H15" s="8" t="n">
        <f>E15/D15</f>
        <v>0.32126474376943998</v>
      </c>
      <c r="I15" s="4" t="n">
        <f t="shared" ref="I15:I24" si="6">AS28</f>
        <v>5.9610922735195811E-2</v>
      </c>
      <c r="J15" s="4" t="n">
        <f t="shared" ref="J15:J24" si="7">AT28</f>
        <v>3.1321178569489121E-2</v>
      </c>
      <c r="K15" s="8"/>
      <c r="L15" s="21" t="str">
        <f t="shared" ref="L15:L24" si="8">L2</f>
        <v>Advanced Development</v>
      </c>
      <c r="M15" s="2" t="n">
        <f t="shared" ref="M15:AT15" si="9">IF(M2="","",M2/VLOOKUP(M$14,deflator,2,FALSE))</f>
        <v>10904238159.245413</v>
      </c>
      <c r="N15" s="2" t="n">
        <f t="shared" si="9"/>
        <v>12063677742.358585</v>
      </c>
      <c r="O15" s="2" t="n">
        <f t="shared" si="9"/>
        <v>10706192730.379021</v>
      </c>
      <c r="P15" s="2" t="n">
        <f t="shared" si="9"/>
        <v>9403574153.1652927</v>
      </c>
      <c r="Q15" s="2" t="n">
        <f t="shared" si="9"/>
        <v>8590775913.5948486</v>
      </c>
      <c r="R15" s="2" t="n">
        <f t="shared" si="9"/>
        <v>8348465552.329751</v>
      </c>
      <c r="S15" s="2" t="n">
        <f t="shared" si="9"/>
        <v>8469721264.6483946</v>
      </c>
      <c r="T15" s="2" t="n">
        <f t="shared" si="9"/>
        <v>8472749273.0032196</v>
      </c>
      <c r="U15" s="2" t="n">
        <f t="shared" si="9"/>
        <v>8650865088.5007515</v>
      </c>
      <c r="V15" s="2" t="n">
        <f t="shared" si="9"/>
        <v>7788749094.8049335</v>
      </c>
      <c r="W15" s="2" t="n">
        <f t="shared" si="9"/>
        <v>8374898930.8342638</v>
      </c>
      <c r="X15" s="2" t="n">
        <f t="shared" si="9"/>
        <v>9672226005.2193851</v>
      </c>
      <c r="Y15" s="2" t="n">
        <f t="shared" si="9"/>
        <v>9855535094.126276</v>
      </c>
      <c r="Z15" s="2" t="n">
        <f t="shared" si="9"/>
        <v>10731968238.214705</v>
      </c>
      <c r="AA15" s="2" t="n">
        <f t="shared" si="9"/>
        <v>10133889681.777004</v>
      </c>
      <c r="AB15" s="2" t="n">
        <f t="shared" si="9"/>
        <v>11161308421.431822</v>
      </c>
      <c r="AC15" s="2" t="n">
        <f t="shared" si="9"/>
        <v>11261281263.942505</v>
      </c>
      <c r="AD15" s="2" t="n">
        <f t="shared" si="9"/>
        <v>12044604439.068697</v>
      </c>
      <c r="AE15" s="2" t="n">
        <f t="shared" si="9"/>
        <v>11637426418.721519</v>
      </c>
      <c r="AF15" s="2" t="n">
        <f t="shared" si="9"/>
        <v>12049832673.005793</v>
      </c>
      <c r="AG15" s="2" t="n">
        <f t="shared" si="9"/>
        <v>9745118167.8109398</v>
      </c>
      <c r="AH15" s="2" t="n">
        <f t="shared" si="9"/>
        <v>8555292862.6370516</v>
      </c>
      <c r="AI15" s="2" t="n">
        <f t="shared" si="9"/>
        <v>8660567661.2628975</v>
      </c>
      <c r="AJ15" s="2" t="n">
        <f t="shared" si="9"/>
        <v>6219992322.7013597</v>
      </c>
      <c r="AK15" s="2" t="n">
        <f t="shared" si="9"/>
        <v>4906428095.9638767</v>
      </c>
      <c r="AL15" s="2" t="n">
        <f t="shared" si="9"/>
        <v>4730607478.467062</v>
      </c>
      <c r="AM15" s="2" t="n">
        <f t="shared" si="9"/>
        <v>4725065610.7609043</v>
      </c>
      <c r="AN15" s="2" t="n">
        <f t="shared" si="9"/>
        <v>4873865091.7596331</v>
      </c>
      <c r="AO15" s="2" t="n">
        <f t="shared" si="9"/>
        <v>5469238052.015276</v>
      </c>
      <c r="AP15" s="2" t="n">
        <f t="shared" si="9"/>
        <v>6854483615.0551739</v>
      </c>
      <c r="AQ15" s="2" t="n">
        <f t="shared" si="9"/>
        <v>6753072693.2157736</v>
      </c>
      <c r="AR15" s="2" t="n">
        <f t="shared" si="9"/>
        <v>3210115442.429996</v>
      </c>
      <c r="AS15" s="2" t="n">
        <f t="shared" si="9"/>
        <v>2093265783.6803</v>
      </c>
      <c r="AT15" s="2" t="n">
        <f t="shared" si="9"/>
        <v>672492495.63538754</v>
      </c>
    </row>
    <row r="16">
      <c r="A16" s="24" t="str">
        <f t="shared" si="3"/>
        <v>Applied Research (6.2)</v>
      </c>
      <c r="B16" s="2" t="n">
        <f t="shared" ref="B16:B24" si="10">AL16</f>
        <v>7385988789.4862576</v>
      </c>
      <c r="C16" s="2" t="n">
        <f t="shared" si="4"/>
        <v>9113284064.5064163</v>
      </c>
      <c r="D16" s="2" t="n">
        <f t="shared" si="4"/>
        <v>10727955364.504601</v>
      </c>
      <c r="E16" s="2" t="n">
        <f t="shared" si="4"/>
        <v>4709186989.9869452</v>
      </c>
      <c r="F16" s="25" t="n">
        <f t="shared" ref="F16:F24" si="11">(D16/C16)-1</f>
        <v>0.17717776474090807</v>
      </c>
      <c r="G16" s="8" t="n">
        <f t="shared" ref="G16:G24" si="12">(D16/B16)-1</f>
        <v>0.45247382175498774</v>
      </c>
      <c r="H16" s="8" t="n">
        <f t="shared" ref="H16:H24" si="13">E16/D16</f>
        <v>0.43896407376639079</v>
      </c>
      <c r="I16" s="4" t="n">
        <f t="shared" si="6"/>
        <v>0.30550507409324906</v>
      </c>
      <c r="J16" s="4" t="n">
        <f t="shared" si="7"/>
        <v>0.21932926774318426</v>
      </c>
      <c r="K16" s="8"/>
      <c r="L16" s="21" t="str">
        <f t="shared" si="8"/>
        <v>Applied Research (6.2)</v>
      </c>
      <c r="M16" s="2" t="n">
        <f t="shared" ref="M16:AT16" si="14">IF(M3="","",M3/VLOOKUP(M$14,deflator,2,FALSE))</f>
        <v>3283783753.9976687</v>
      </c>
      <c r="N16" s="2" t="n">
        <f t="shared" si="14"/>
        <v>4385347301.0365543</v>
      </c>
      <c r="O16" s="2" t="n">
        <f t="shared" si="14"/>
        <v>4046402965.7020488</v>
      </c>
      <c r="P16" s="2" t="n">
        <f t="shared" si="14"/>
        <v>4028615185.1435699</v>
      </c>
      <c r="Q16" s="2" t="n">
        <f t="shared" si="14"/>
        <v>3915774490.9295869</v>
      </c>
      <c r="R16" s="2" t="n">
        <f t="shared" si="14"/>
        <v>4074191441.2158513</v>
      </c>
      <c r="S16" s="2" t="n">
        <f t="shared" si="14"/>
        <v>3958148773.4508338</v>
      </c>
      <c r="T16" s="2" t="n">
        <f t="shared" si="14"/>
        <v>3351520995.0680194</v>
      </c>
      <c r="U16" s="2" t="n">
        <f t="shared" si="14"/>
        <v>3427511929.9345455</v>
      </c>
      <c r="V16" s="2" t="n">
        <f t="shared" si="14"/>
        <v>3716411927.2926264</v>
      </c>
      <c r="W16" s="2" t="n">
        <f t="shared" si="14"/>
        <v>4070390913.9937682</v>
      </c>
      <c r="X16" s="2" t="n">
        <f t="shared" si="14"/>
        <v>4385839493.5184364</v>
      </c>
      <c r="Y16" s="2" t="n">
        <f t="shared" si="14"/>
        <v>4954443295.9347525</v>
      </c>
      <c r="Z16" s="2" t="n">
        <f t="shared" si="14"/>
        <v>5737815152.728404</v>
      </c>
      <c r="AA16" s="2" t="n">
        <f t="shared" si="14"/>
        <v>6693021277.1963091</v>
      </c>
      <c r="AB16" s="2" t="n">
        <f t="shared" si="14"/>
        <v>7272600336.4522476</v>
      </c>
      <c r="AC16" s="2" t="n">
        <f t="shared" si="14"/>
        <v>7419947958.8106699</v>
      </c>
      <c r="AD16" s="2" t="n">
        <f t="shared" si="14"/>
        <v>8090579875.0440998</v>
      </c>
      <c r="AE16" s="2" t="n">
        <f t="shared" si="14"/>
        <v>8752390368.0677948</v>
      </c>
      <c r="AF16" s="2" t="n">
        <f t="shared" si="14"/>
        <v>9082641702.1258316</v>
      </c>
      <c r="AG16" s="2" t="n">
        <f t="shared" si="14"/>
        <v>10163437996.071985</v>
      </c>
      <c r="AH16" s="2" t="n">
        <f t="shared" si="14"/>
        <v>11153184499.085361</v>
      </c>
      <c r="AI16" s="2" t="n">
        <f t="shared" si="14"/>
        <v>9988506328.9124908</v>
      </c>
      <c r="AJ16" s="2" t="n">
        <f t="shared" si="14"/>
        <v>8232427292.663332</v>
      </c>
      <c r="AK16" s="2" t="n">
        <f t="shared" si="14"/>
        <v>8294606613.8184881</v>
      </c>
      <c r="AL16" s="2" t="n">
        <f t="shared" si="14"/>
        <v>7385988789.4862576</v>
      </c>
      <c r="AM16" s="2" t="n">
        <f t="shared" si="14"/>
        <v>7910082577.6327877</v>
      </c>
      <c r="AN16" s="2" t="n">
        <f t="shared" si="14"/>
        <v>7992508082.3455324</v>
      </c>
      <c r="AO16" s="2" t="n">
        <f t="shared" si="14"/>
        <v>7881105876.2539587</v>
      </c>
      <c r="AP16" s="2" t="n">
        <f t="shared" si="14"/>
        <v>8693784230.6948452</v>
      </c>
      <c r="AQ16" s="2" t="n">
        <f t="shared" si="14"/>
        <v>8835129573.2514572</v>
      </c>
      <c r="AR16" s="2" t="n">
        <f t="shared" si="14"/>
        <v>9113284064.5064163</v>
      </c>
      <c r="AS16" s="2" t="n">
        <f t="shared" si="14"/>
        <v>10727955364.504601</v>
      </c>
      <c r="AT16" s="2" t="n">
        <f t="shared" si="14"/>
        <v>4709186989.9869452</v>
      </c>
    </row>
    <row r="17">
      <c r="A17" s="24" t="str">
        <f t="shared" si="3"/>
        <v>Basic Research (6.1)</v>
      </c>
      <c r="B17" s="2" t="n">
        <f t="shared" si="10"/>
        <v>3753038190.6149216</v>
      </c>
      <c r="C17" s="2" t="n">
        <f t="shared" si="4"/>
        <v>3737953451.9467115</v>
      </c>
      <c r="D17" s="2" t="n">
        <f t="shared" si="4"/>
        <v>3518389135.1300001</v>
      </c>
      <c r="E17" s="2" t="n">
        <f t="shared" si="4"/>
        <v>1687459299.8734179</v>
      </c>
      <c r="F17" s="25" t="n">
        <f t="shared" si="11"/>
        <v>-5.873917897569414E-2</v>
      </c>
      <c r="G17" s="8" t="n">
        <f t="shared" si="12"/>
        <v>-6.2522426782572915E-2</v>
      </c>
      <c r="H17" s="8" t="n">
        <f t="shared" si="13"/>
        <v>0.47961133207940865</v>
      </c>
      <c r="I17" s="4" t="n">
        <f t="shared" si="6"/>
        <v>0.10019483647119086</v>
      </c>
      <c r="J17" s="4" t="n">
        <f t="shared" si="7"/>
        <v>7.8593016878416438E-2</v>
      </c>
      <c r="K17" s="8"/>
      <c r="L17" s="21" t="str">
        <f t="shared" si="8"/>
        <v>Basic Research (6.1)</v>
      </c>
      <c r="M17" s="2" t="n">
        <f t="shared" ref="M17:AT17" si="15">IF(M4="","",M4/VLOOKUP(M$14,deflator,2,FALSE))</f>
        <v>1801243738.8209174</v>
      </c>
      <c r="N17" s="2" t="n">
        <f t="shared" si="15"/>
        <v>2037454481.7599463</v>
      </c>
      <c r="O17" s="2" t="n">
        <f t="shared" si="15"/>
        <v>2249433892.6009574</v>
      </c>
      <c r="P17" s="2" t="n">
        <f t="shared" si="15"/>
        <v>2511583117.8739448</v>
      </c>
      <c r="Q17" s="2" t="n">
        <f t="shared" si="15"/>
        <v>1916452557.9170494</v>
      </c>
      <c r="R17" s="2" t="n">
        <f t="shared" si="15"/>
        <v>2808722188.0974069</v>
      </c>
      <c r="S17" s="2" t="n">
        <f t="shared" si="15"/>
        <v>2755053388.2369089</v>
      </c>
      <c r="T17" s="2" t="n">
        <f t="shared" si="15"/>
        <v>2884335281.733181</v>
      </c>
      <c r="U17" s="2" t="n">
        <f t="shared" si="15"/>
        <v>2763378162.9437814</v>
      </c>
      <c r="V17" s="2" t="n">
        <f t="shared" si="15"/>
        <v>2925948475.7314038</v>
      </c>
      <c r="W17" s="2" t="n">
        <f t="shared" si="15"/>
        <v>2761151924.5194902</v>
      </c>
      <c r="X17" s="2" t="n">
        <f t="shared" si="15"/>
        <v>3107500979.2457519</v>
      </c>
      <c r="Y17" s="2" t="n">
        <f t="shared" si="15"/>
        <v>3869596854.2763648</v>
      </c>
      <c r="Z17" s="2" t="n">
        <f t="shared" si="15"/>
        <v>5162102067.0022821</v>
      </c>
      <c r="AA17" s="2" t="n">
        <f t="shared" si="15"/>
        <v>5646794851.9747591</v>
      </c>
      <c r="AB17" s="2" t="n">
        <f t="shared" si="15"/>
        <v>6747055343.8841591</v>
      </c>
      <c r="AC17" s="2" t="n">
        <f t="shared" si="15"/>
        <v>6288499989.1644554</v>
      </c>
      <c r="AD17" s="2" t="n">
        <f t="shared" si="15"/>
        <v>6484734194.5595856</v>
      </c>
      <c r="AE17" s="2" t="n">
        <f t="shared" si="15"/>
        <v>6616336900.0749693</v>
      </c>
      <c r="AF17" s="2" t="n">
        <f t="shared" si="15"/>
        <v>6456244838.5881901</v>
      </c>
      <c r="AG17" s="2" t="n">
        <f t="shared" si="15"/>
        <v>6776869565.8205576</v>
      </c>
      <c r="AH17" s="2" t="n">
        <f t="shared" si="15"/>
        <v>5756016041.1031713</v>
      </c>
      <c r="AI17" s="2" t="n">
        <f t="shared" si="15"/>
        <v>5260745721.9172478</v>
      </c>
      <c r="AJ17" s="2" t="n">
        <f t="shared" si="15"/>
        <v>4227670363.9256673</v>
      </c>
      <c r="AK17" s="2" t="n">
        <f t="shared" si="15"/>
        <v>4030302082.3663483</v>
      </c>
      <c r="AL17" s="2" t="n">
        <f t="shared" si="15"/>
        <v>3753038190.6149216</v>
      </c>
      <c r="AM17" s="2" t="n">
        <f t="shared" si="15"/>
        <v>3892870301.8526635</v>
      </c>
      <c r="AN17" s="2" t="n">
        <f t="shared" si="15"/>
        <v>3831167853.3937826</v>
      </c>
      <c r="AO17" s="2" t="n">
        <f t="shared" si="15"/>
        <v>4201659024.9550695</v>
      </c>
      <c r="AP17" s="2" t="n">
        <f t="shared" si="15"/>
        <v>4352630030.5865765</v>
      </c>
      <c r="AQ17" s="2" t="n">
        <f t="shared" si="15"/>
        <v>4173490287.0020738</v>
      </c>
      <c r="AR17" s="2" t="n">
        <f t="shared" si="15"/>
        <v>3737953451.9467115</v>
      </c>
      <c r="AS17" s="2" t="n">
        <f t="shared" si="15"/>
        <v>3518389135.1300001</v>
      </c>
      <c r="AT17" s="2" t="n">
        <f t="shared" si="15"/>
        <v>1687459299.8734179</v>
      </c>
    </row>
    <row r="18">
      <c r="A18" s="24" t="str">
        <f t="shared" si="3"/>
        <v>Commercialization</v>
      </c>
      <c r="B18" s="2" t="n">
        <f t="shared" si="10"/>
        <v>1252391172.4328175</v>
      </c>
      <c r="C18" s="2" t="n">
        <f t="shared" si="4"/>
        <v>452608499.06285924</v>
      </c>
      <c r="D18" s="2" t="n">
        <f t="shared" si="4"/>
        <v>230728367.7877</v>
      </c>
      <c r="E18" s="2" t="n">
        <f t="shared" si="4"/>
        <v>155823645.73799691</v>
      </c>
      <c r="F18" s="25" t="n">
        <f t="shared" si="11"/>
        <v>-0.49022528683082478</v>
      </c>
      <c r="G18" s="8" t="n">
        <f t="shared" si="12"/>
        <v>-0.815769726850197</v>
      </c>
      <c r="H18" s="8" t="n">
        <f t="shared" si="13"/>
        <v>0.67535538534808537</v>
      </c>
      <c r="I18" s="4" t="n">
        <f t="shared" si="6"/>
        <v>6.5705611835057036E-3</v>
      </c>
      <c r="J18" s="4" t="n">
        <f t="shared" si="7"/>
        <v>7.2574493621632465E-3</v>
      </c>
      <c r="K18" s="8"/>
      <c r="L18" s="21" t="str">
        <f t="shared" si="8"/>
        <v>Commercialization</v>
      </c>
      <c r="M18" s="2" t="str">
        <f t="shared" ref="M18:AT18" si="16">IF(M5="","",M5/VLOOKUP(M$14,deflator,2,FALSE))</f>
      </c>
      <c r="N18" s="2" t="str">
        <f t="shared" si="16"/>
      </c>
      <c r="O18" s="2" t="str">
        <f t="shared" si="16"/>
      </c>
      <c r="P18" s="2" t="str">
        <f t="shared" si="16"/>
      </c>
      <c r="Q18" s="2" t="str">
        <f t="shared" si="16"/>
      </c>
      <c r="R18" s="2" t="n">
        <f t="shared" si="16"/>
        <v>3129621980.7559323</v>
      </c>
      <c r="S18" s="2" t="n">
        <f t="shared" si="16"/>
        <v>1604662681.6355047</v>
      </c>
      <c r="T18" s="2" t="n">
        <f t="shared" si="16"/>
        <v>646238932.06463528</v>
      </c>
      <c r="U18" s="2" t="n">
        <f t="shared" si="16"/>
        <v>703299815.54670024</v>
      </c>
      <c r="V18" s="2" t="n">
        <f t="shared" si="16"/>
        <v>435503866.00316989</v>
      </c>
      <c r="W18" s="2" t="n">
        <f t="shared" si="16"/>
        <v>944579434.92006588</v>
      </c>
      <c r="X18" s="2" t="n">
        <f t="shared" si="16"/>
        <v>1040655384.4576174</v>
      </c>
      <c r="Y18" s="2" t="n">
        <f t="shared" si="16"/>
        <v>1431847708.4905832</v>
      </c>
      <c r="Z18" s="2" t="n">
        <f t="shared" si="16"/>
        <v>1627235707.0333757</v>
      </c>
      <c r="AA18" s="2" t="n">
        <f t="shared" si="16"/>
        <v>2073231613.5252032</v>
      </c>
      <c r="AB18" s="2" t="n">
        <f t="shared" si="16"/>
        <v>2530719873.6183381</v>
      </c>
      <c r="AC18" s="2" t="n">
        <f t="shared" si="16"/>
        <v>2579266019.107399</v>
      </c>
      <c r="AD18" s="2" t="n">
        <f t="shared" si="16"/>
        <v>2691229402.2323351</v>
      </c>
      <c r="AE18" s="2" t="n">
        <f t="shared" si="16"/>
        <v>2566729577.2396064</v>
      </c>
      <c r="AF18" s="2" t="n">
        <f t="shared" si="16"/>
        <v>2379866509.0583372</v>
      </c>
      <c r="AG18" s="2" t="n">
        <f t="shared" si="16"/>
        <v>2423557037.5932722</v>
      </c>
      <c r="AH18" s="2" t="n">
        <f t="shared" si="16"/>
        <v>2560604801.1445975</v>
      </c>
      <c r="AI18" s="2" t="n">
        <f t="shared" si="16"/>
        <v>1922090175.9213891</v>
      </c>
      <c r="AJ18" s="2" t="n">
        <f t="shared" si="16"/>
        <v>1624549982.3733244</v>
      </c>
      <c r="AK18" s="2" t="n">
        <f t="shared" si="16"/>
        <v>1762592003.9072268</v>
      </c>
      <c r="AL18" s="2" t="n">
        <f t="shared" si="16"/>
        <v>1252391172.4328175</v>
      </c>
      <c r="AM18" s="2" t="n">
        <f t="shared" si="16"/>
        <v>1094051226.2205951</v>
      </c>
      <c r="AN18" s="2" t="n">
        <f t="shared" si="16"/>
        <v>1107877420.7957509</v>
      </c>
      <c r="AO18" s="2" t="n">
        <f t="shared" si="16"/>
        <v>825013968.98211408</v>
      </c>
      <c r="AP18" s="2" t="n">
        <f t="shared" si="16"/>
        <v>814584502.889449</v>
      </c>
      <c r="AQ18" s="2" t="n">
        <f t="shared" si="16"/>
        <v>819022590.06413805</v>
      </c>
      <c r="AR18" s="2" t="n">
        <f t="shared" si="16"/>
        <v>452608499.06285924</v>
      </c>
      <c r="AS18" s="2" t="n">
        <f t="shared" si="16"/>
        <v>230728367.7877</v>
      </c>
      <c r="AT18" s="2" t="n">
        <f t="shared" si="16"/>
        <v>155823645.73799691</v>
      </c>
    </row>
    <row r="19">
      <c r="A19" s="24" t="str">
        <f t="shared" si="3"/>
        <v>Engineering Development</v>
      </c>
      <c r="B19" s="2" t="n">
        <f t="shared" si="10"/>
        <v>4721889519.7392035</v>
      </c>
      <c r="C19" s="2" t="n">
        <f t="shared" si="4"/>
        <v>2857405144.3635774</v>
      </c>
      <c r="D19" s="2" t="n">
        <f t="shared" si="4"/>
        <v>1779038404.9054</v>
      </c>
      <c r="E19" s="2" t="n">
        <f t="shared" si="4"/>
        <v>1382118273.2045178</v>
      </c>
      <c r="F19" s="25" t="n">
        <f t="shared" si="11"/>
        <v>-0.37739371386844733</v>
      </c>
      <c r="G19" s="8" t="n">
        <f t="shared" si="12"/>
        <v>-0.62323591065221307</v>
      </c>
      <c r="H19" s="8" t="n">
        <f t="shared" si="13"/>
        <v>0.77689063338574282</v>
      </c>
      <c r="I19" s="4" t="n">
        <f t="shared" si="6"/>
        <v>5.0662520605151501E-2</v>
      </c>
      <c r="J19" s="4" t="n">
        <f t="shared" si="7"/>
        <v>6.4371830942576674E-2</v>
      </c>
      <c r="K19" s="8"/>
      <c r="L19" s="21" t="str">
        <f t="shared" si="8"/>
        <v>Engineering Development</v>
      </c>
      <c r="M19" s="2" t="n">
        <f t="shared" ref="M19:AT19" si="17">IF(M6="","",M6/VLOOKUP(M$14,deflator,2,FALSE))</f>
        <v>15921634396.974962</v>
      </c>
      <c r="N19" s="2" t="n">
        <f t="shared" si="17"/>
        <v>11111528206.206158</v>
      </c>
      <c r="O19" s="2" t="n">
        <f t="shared" si="17"/>
        <v>13889624953.836432</v>
      </c>
      <c r="P19" s="2" t="n">
        <f t="shared" si="17"/>
        <v>15246455620.206327</v>
      </c>
      <c r="Q19" s="2" t="n">
        <f t="shared" si="17"/>
        <v>16272418870.850752</v>
      </c>
      <c r="R19" s="2" t="n">
        <f t="shared" si="17"/>
        <v>9724525816.1338692</v>
      </c>
      <c r="S19" s="2" t="n">
        <f t="shared" si="17"/>
        <v>9588255442.958147</v>
      </c>
      <c r="T19" s="2" t="n">
        <f t="shared" si="17"/>
        <v>9740907357.334959</v>
      </c>
      <c r="U19" s="2" t="n">
        <f t="shared" si="17"/>
        <v>8486435972.9931269</v>
      </c>
      <c r="V19" s="2" t="n">
        <f t="shared" si="17"/>
        <v>7085243706.0037527</v>
      </c>
      <c r="W19" s="2" t="n">
        <f t="shared" si="17"/>
        <v>5276419287.5706558</v>
      </c>
      <c r="X19" s="2" t="n">
        <f t="shared" si="17"/>
        <v>5710328074.735465</v>
      </c>
      <c r="Y19" s="2" t="n">
        <f t="shared" si="17"/>
        <v>5839465555.0671768</v>
      </c>
      <c r="Z19" s="2" t="n">
        <f t="shared" si="17"/>
        <v>5477010497.1371403</v>
      </c>
      <c r="AA19" s="2" t="n">
        <f t="shared" si="17"/>
        <v>5363206264.6679411</v>
      </c>
      <c r="AB19" s="2" t="n">
        <f t="shared" si="17"/>
        <v>3827766046.8066664</v>
      </c>
      <c r="AC19" s="2" t="n">
        <f t="shared" si="17"/>
        <v>3670491609.5192704</v>
      </c>
      <c r="AD19" s="2" t="n">
        <f t="shared" si="17"/>
        <v>5043570807.760498</v>
      </c>
      <c r="AE19" s="2" t="n">
        <f t="shared" si="17"/>
        <v>5247916355.5601807</v>
      </c>
      <c r="AF19" s="2" t="n">
        <f t="shared" si="17"/>
        <v>7218128664.1206379</v>
      </c>
      <c r="AG19" s="2" t="n">
        <f t="shared" si="17"/>
        <v>7815398432.9480648</v>
      </c>
      <c r="AH19" s="2" t="n">
        <f t="shared" si="17"/>
        <v>6981547155.7163591</v>
      </c>
      <c r="AI19" s="2" t="n">
        <f t="shared" si="17"/>
        <v>5820903017.5347853</v>
      </c>
      <c r="AJ19" s="2" t="n">
        <f t="shared" si="17"/>
        <v>4602547270.3289909</v>
      </c>
      <c r="AK19" s="2" t="n">
        <f t="shared" si="17"/>
        <v>5174866467.7677126</v>
      </c>
      <c r="AL19" s="2" t="n">
        <f t="shared" si="17"/>
        <v>4721889519.7392035</v>
      </c>
      <c r="AM19" s="2" t="n">
        <f t="shared" si="17"/>
        <v>5763588272.2912426</v>
      </c>
      <c r="AN19" s="2" t="n">
        <f t="shared" si="17"/>
        <v>5972422410.8569336</v>
      </c>
      <c r="AO19" s="2" t="n">
        <f t="shared" si="17"/>
        <v>6689660777.2608566</v>
      </c>
      <c r="AP19" s="2" t="n">
        <f t="shared" si="17"/>
        <v>7990530271.6376972</v>
      </c>
      <c r="AQ19" s="2" t="n">
        <f t="shared" si="17"/>
        <v>8704861458.9047527</v>
      </c>
      <c r="AR19" s="2" t="n">
        <f t="shared" si="17"/>
        <v>2857405144.3635774</v>
      </c>
      <c r="AS19" s="2" t="n">
        <f t="shared" si="17"/>
        <v>1779038404.9054</v>
      </c>
      <c r="AT19" s="2" t="n">
        <f t="shared" si="17"/>
        <v>1382118273.2045178</v>
      </c>
    </row>
    <row r="20">
      <c r="A20" s="24" t="str">
        <f t="shared" si="3"/>
        <v>Experimental Development</v>
      </c>
      <c r="B20" s="2" t="str">
        <f t="shared" si="10"/>
      </c>
      <c r="C20" s="2" t="n">
        <f t="shared" si="4"/>
        <v>5316753072.6401405</v>
      </c>
      <c r="D20" s="2" t="n">
        <f t="shared" si="4"/>
        <v>7971232383.1028004</v>
      </c>
      <c r="E20" s="2" t="n">
        <f t="shared" si="4"/>
        <v>5857019946.7789278</v>
      </c>
      <c r="F20" s="25" t="n">
        <f t="shared" si="11"/>
        <v>0.49926699137534425</v>
      </c>
      <c r="G20" s="8" t="e">
        <f t="shared" si="12"/>
        <v>#VALUE!</v>
      </c>
      <c r="H20" s="8" t="n">
        <f t="shared" si="13"/>
        <v>0.73476968996594283</v>
      </c>
      <c r="I20" s="4" t="n">
        <f t="shared" si="6"/>
        <v>0.22700056600457186</v>
      </c>
      <c r="J20" s="4" t="n">
        <f t="shared" si="7"/>
        <v>0.27278931561131475</v>
      </c>
      <c r="K20" s="8"/>
      <c r="L20" s="21" t="str">
        <f t="shared" si="8"/>
        <v>Experimental Development</v>
      </c>
      <c r="M20" s="2" t="str">
        <f t="shared" ref="M20:AT20" si="18">IF(M7="","",M7/VLOOKUP(M$14,deflator,2,FALSE))</f>
      </c>
      <c r="N20" s="2" t="str">
        <f t="shared" si="18"/>
      </c>
      <c r="O20" s="2" t="str">
        <f t="shared" si="18"/>
      </c>
      <c r="P20" s="2" t="str">
        <f t="shared" si="18"/>
      </c>
      <c r="Q20" s="2" t="str">
        <f t="shared" si="18"/>
      </c>
      <c r="R20" s="2" t="str">
        <f t="shared" si="18"/>
      </c>
      <c r="S20" s="2" t="str">
        <f t="shared" si="18"/>
      </c>
      <c r="T20" s="2" t="str">
        <f t="shared" si="18"/>
      </c>
      <c r="U20" s="2" t="str">
        <f t="shared" si="18"/>
      </c>
      <c r="V20" s="2" t="str">
        <f t="shared" si="18"/>
      </c>
      <c r="W20" s="2" t="str">
        <f t="shared" si="18"/>
      </c>
      <c r="X20" s="2" t="str">
        <f t="shared" si="18"/>
      </c>
      <c r="Y20" s="2" t="str">
        <f t="shared" si="18"/>
      </c>
      <c r="Z20" s="2" t="str">
        <f t="shared" si="18"/>
      </c>
      <c r="AA20" s="2" t="str">
        <f t="shared" si="18"/>
      </c>
      <c r="AB20" s="2" t="str">
        <f t="shared" si="18"/>
      </c>
      <c r="AC20" s="2" t="str">
        <f t="shared" si="18"/>
      </c>
      <c r="AD20" s="2" t="str">
        <f t="shared" si="18"/>
      </c>
      <c r="AE20" s="2" t="str">
        <f t="shared" si="18"/>
      </c>
      <c r="AF20" s="2" t="str">
        <f t="shared" si="18"/>
      </c>
      <c r="AG20" s="2" t="str">
        <f t="shared" si="18"/>
      </c>
      <c r="AH20" s="2" t="str">
        <f t="shared" si="18"/>
      </c>
      <c r="AI20" s="2" t="str">
        <f t="shared" si="18"/>
      </c>
      <c r="AJ20" s="2" t="str">
        <f t="shared" si="18"/>
      </c>
      <c r="AK20" s="2" t="str">
        <f t="shared" si="18"/>
      </c>
      <c r="AL20" s="2" t="str">
        <f t="shared" si="18"/>
      </c>
      <c r="AM20" s="2" t="str">
        <f t="shared" si="18"/>
      </c>
      <c r="AN20" s="2" t="str">
        <f t="shared" si="18"/>
      </c>
      <c r="AO20" s="2" t="str">
        <f t="shared" si="18"/>
      </c>
      <c r="AP20" s="2" t="str">
        <f t="shared" si="18"/>
      </c>
      <c r="AQ20" s="2" t="str">
        <f t="shared" si="18"/>
      </c>
      <c r="AR20" s="2" t="n">
        <f t="shared" si="18"/>
        <v>5316753072.6401405</v>
      </c>
      <c r="AS20" s="2" t="n">
        <f t="shared" si="18"/>
        <v>7971232383.1028004</v>
      </c>
      <c r="AT20" s="2" t="n">
        <f t="shared" si="18"/>
        <v>5857019946.7789278</v>
      </c>
    </row>
    <row r="21" ht="30" customHeight="1">
      <c r="A21" s="24" t="str">
        <f t="shared" si="3"/>
        <v>Operational Systems Development</v>
      </c>
      <c r="B21" s="2" t="n">
        <f t="shared" si="10"/>
        <v>5118367612.2598724</v>
      </c>
      <c r="C21" s="2" t="n">
        <f t="shared" si="4"/>
        <v>344820588.71775663</v>
      </c>
      <c r="D21" s="2" t="n">
        <f t="shared" si="4"/>
        <v>163702780.1909</v>
      </c>
      <c r="E21" s="2" t="n">
        <f t="shared" si="4"/>
        <v>69116522.514555246</v>
      </c>
      <c r="F21" s="25" t="n">
        <f t="shared" si="11"/>
        <v>-0.52525230352502417</v>
      </c>
      <c r="G21" s="8" t="n">
        <f t="shared" si="12"/>
        <v>-0.96801660361424846</v>
      </c>
      <c r="H21" s="8" t="n">
        <f t="shared" si="13"/>
        <v>0.42220738361288584</v>
      </c>
      <c r="I21" s="4" t="n">
        <f t="shared" si="6"/>
        <v>4.6618417295960892E-3</v>
      </c>
      <c r="J21" s="4" t="n">
        <f t="shared" si="7"/>
        <v>3.2190856520043884E-3</v>
      </c>
      <c r="K21" s="8"/>
      <c r="L21" s="21" t="str">
        <f t="shared" si="8"/>
        <v>Operational Systems Development</v>
      </c>
      <c r="M21" s="2" t="n">
        <f t="shared" ref="M21:AT21" si="19">IF(M8="","",M8/VLOOKUP(M$14,deflator,2,FALSE))</f>
        <v>7605376990.7839127</v>
      </c>
      <c r="N21" s="2" t="n">
        <f t="shared" si="19"/>
        <v>8267829829.8658648</v>
      </c>
      <c r="O21" s="2" t="n">
        <f t="shared" si="19"/>
        <v>7320792610.0846043</v>
      </c>
      <c r="P21" s="2" t="n">
        <f t="shared" si="19"/>
        <v>6806676954.2183819</v>
      </c>
      <c r="Q21" s="2" t="n">
        <f t="shared" si="19"/>
        <v>6418869185.7672348</v>
      </c>
      <c r="R21" s="2" t="n">
        <f t="shared" si="19"/>
        <v>8349796975.8749399</v>
      </c>
      <c r="S21" s="2" t="n">
        <f t="shared" si="19"/>
        <v>6991556113.0012531</v>
      </c>
      <c r="T21" s="2" t="n">
        <f t="shared" si="19"/>
        <v>6946083141.539052</v>
      </c>
      <c r="U21" s="2" t="n">
        <f t="shared" si="19"/>
        <v>7970192739.730876</v>
      </c>
      <c r="V21" s="2" t="n">
        <f t="shared" si="19"/>
        <v>8344245233.5387774</v>
      </c>
      <c r="W21" s="2" t="n">
        <f t="shared" si="19"/>
        <v>8154896963.1662178</v>
      </c>
      <c r="X21" s="2" t="n">
        <f t="shared" si="19"/>
        <v>7679673452.0731077</v>
      </c>
      <c r="Y21" s="2" t="n">
        <f t="shared" si="19"/>
        <v>11300807598.795256</v>
      </c>
      <c r="Z21" s="2" t="n">
        <f t="shared" si="19"/>
        <v>13566205557.300655</v>
      </c>
      <c r="AA21" s="2" t="n">
        <f t="shared" si="19"/>
        <v>13854951957.439199</v>
      </c>
      <c r="AB21" s="2" t="n">
        <f t="shared" si="19"/>
        <v>17028720945.069265</v>
      </c>
      <c r="AC21" s="2" t="n">
        <f t="shared" si="19"/>
        <v>20963391881.882217</v>
      </c>
      <c r="AD21" s="2" t="n">
        <f t="shared" si="19"/>
        <v>20493323545.181633</v>
      </c>
      <c r="AE21" s="2" t="n">
        <f t="shared" si="19"/>
        <v>17296377708.962749</v>
      </c>
      <c r="AF21" s="2" t="n">
        <f t="shared" si="19"/>
        <v>18259497729.477215</v>
      </c>
      <c r="AG21" s="2" t="n">
        <f t="shared" si="19"/>
        <v>14988679099.764082</v>
      </c>
      <c r="AH21" s="2" t="n">
        <f t="shared" si="19"/>
        <v>12931480785.323357</v>
      </c>
      <c r="AI21" s="2" t="n">
        <f t="shared" si="19"/>
        <v>10329231134.66534</v>
      </c>
      <c r="AJ21" s="2" t="n">
        <f t="shared" si="19"/>
        <v>7898387779.3371601</v>
      </c>
      <c r="AK21" s="2" t="n">
        <f t="shared" si="19"/>
        <v>5125100167.796629</v>
      </c>
      <c r="AL21" s="2" t="n">
        <f t="shared" si="19"/>
        <v>5118367612.2598724</v>
      </c>
      <c r="AM21" s="2" t="n">
        <f t="shared" si="19"/>
        <v>4403867855.797431</v>
      </c>
      <c r="AN21" s="2" t="n">
        <f t="shared" si="19"/>
        <v>4895865305.8370104</v>
      </c>
      <c r="AO21" s="2" t="n">
        <f t="shared" si="19"/>
        <v>4723975167.7461424</v>
      </c>
      <c r="AP21" s="2" t="n">
        <f t="shared" si="19"/>
        <v>4568160823.0562601</v>
      </c>
      <c r="AQ21" s="2" t="n">
        <f t="shared" si="19"/>
        <v>4186922122.6266551</v>
      </c>
      <c r="AR21" s="2" t="n">
        <f t="shared" si="19"/>
        <v>344820588.71775663</v>
      </c>
      <c r="AS21" s="2" t="n">
        <f t="shared" si="19"/>
        <v>163702780.1909</v>
      </c>
      <c r="AT21" s="2" t="n">
        <f t="shared" si="19"/>
        <v>69116522.514555246</v>
      </c>
    </row>
    <row r="22" ht="30" customHeight="1">
      <c r="A22" s="24" t="str">
        <f t="shared" si="3"/>
        <v>R&amp;D administrative and operational expenses</v>
      </c>
      <c r="B22" s="2" t="n">
        <f t="shared" si="10"/>
        <v>1467720432.8205588</v>
      </c>
      <c r="C22" s="2" t="n">
        <f t="shared" si="4"/>
        <v>7124804438.73524</v>
      </c>
      <c r="D22" s="2" t="n">
        <f t="shared" si="4"/>
        <v>6358372138.7579002</v>
      </c>
      <c r="E22" s="2" t="n">
        <f t="shared" si="4"/>
        <v>5555253688.0990725</v>
      </c>
      <c r="F22" s="25" t="n">
        <f t="shared" si="11"/>
        <v>-0.1075723981714497</v>
      </c>
      <c r="G22" s="8" t="n">
        <f t="shared" si="12"/>
        <v>3.3321411875004294</v>
      </c>
      <c r="H22" s="8" t="n">
        <f t="shared" si="13"/>
        <v>0.87369118492398967</v>
      </c>
      <c r="I22" s="4" t="n">
        <f t="shared" si="6"/>
        <v>0.18107037971008422</v>
      </c>
      <c r="J22" s="4" t="n">
        <f t="shared" si="7"/>
        <v>0.25873462364716399</v>
      </c>
      <c r="K22" s="8"/>
      <c r="L22" s="21" t="str">
        <f t="shared" si="8"/>
        <v>R&amp;D administrative and operational expenses</v>
      </c>
      <c r="M22" s="2" t="n">
        <f t="shared" ref="M22:AT22" si="20">IF(M9="","",M9/VLOOKUP(M$14,deflator,2,FALSE))</f>
        <v>1484517140.0280166</v>
      </c>
      <c r="N22" s="2" t="n">
        <f t="shared" si="20"/>
        <v>2163690717.0635176</v>
      </c>
      <c r="O22" s="2" t="n">
        <f t="shared" si="20"/>
        <v>2646334243.4206676</v>
      </c>
      <c r="P22" s="2" t="n">
        <f t="shared" si="20"/>
        <v>2641680427.7753563</v>
      </c>
      <c r="Q22" s="2" t="n">
        <f t="shared" si="20"/>
        <v>2009284415.719228</v>
      </c>
      <c r="R22" s="2" t="n">
        <f t="shared" si="20"/>
        <v>1383677659.5790114</v>
      </c>
      <c r="S22" s="2" t="n">
        <f t="shared" si="20"/>
        <v>1429329325.5402408</v>
      </c>
      <c r="T22" s="2" t="n">
        <f t="shared" si="20"/>
        <v>1700193682.8084598</v>
      </c>
      <c r="U22" s="2" t="n">
        <f t="shared" si="20"/>
        <v>1460703480.883549</v>
      </c>
      <c r="V22" s="2" t="n">
        <f t="shared" si="20"/>
        <v>1662121589.3389282</v>
      </c>
      <c r="W22" s="2" t="n">
        <f t="shared" si="20"/>
        <v>1763911695.0657883</v>
      </c>
      <c r="X22" s="2" t="n">
        <f t="shared" si="20"/>
        <v>1769941786.5832188</v>
      </c>
      <c r="Y22" s="2" t="n">
        <f t="shared" si="20"/>
        <v>2244276391.5131059</v>
      </c>
      <c r="Z22" s="2" t="n">
        <f t="shared" si="20"/>
        <v>1828627896.8820491</v>
      </c>
      <c r="AA22" s="2" t="n">
        <f t="shared" si="20"/>
        <v>1688636002.9358382</v>
      </c>
      <c r="AB22" s="2" t="n">
        <f t="shared" si="20"/>
        <v>1851279674.6967521</v>
      </c>
      <c r="AC22" s="2" t="n">
        <f t="shared" si="20"/>
        <v>1796793788.376991</v>
      </c>
      <c r="AD22" s="2" t="n">
        <f t="shared" si="20"/>
        <v>1847522835.5383213</v>
      </c>
      <c r="AE22" s="2" t="n">
        <f t="shared" si="20"/>
        <v>1940181645.1342428</v>
      </c>
      <c r="AF22" s="2" t="n">
        <f t="shared" si="20"/>
        <v>2068006496.9209704</v>
      </c>
      <c r="AG22" s="2" t="n">
        <f t="shared" si="20"/>
        <v>2191292389.9839067</v>
      </c>
      <c r="AH22" s="2" t="n">
        <f t="shared" si="20"/>
        <v>1958285998.3711352</v>
      </c>
      <c r="AI22" s="2" t="n">
        <f t="shared" si="20"/>
        <v>1969540127.9299698</v>
      </c>
      <c r="AJ22" s="2" t="n">
        <f t="shared" si="20"/>
        <v>1683855396.9228206</v>
      </c>
      <c r="AK22" s="2" t="n">
        <f t="shared" si="20"/>
        <v>1787814153.6066964</v>
      </c>
      <c r="AL22" s="2" t="n">
        <f t="shared" si="20"/>
        <v>1467720432.8205588</v>
      </c>
      <c r="AM22" s="2" t="n">
        <f t="shared" si="20"/>
        <v>1321438634.3605721</v>
      </c>
      <c r="AN22" s="2" t="n">
        <f t="shared" si="20"/>
        <v>1115725802.7538459</v>
      </c>
      <c r="AO22" s="2" t="n">
        <f t="shared" si="20"/>
        <v>1147021841.691787</v>
      </c>
      <c r="AP22" s="2" t="n">
        <f t="shared" si="20"/>
        <v>1184522511.0350168</v>
      </c>
      <c r="AQ22" s="2" t="n">
        <f t="shared" si="20"/>
        <v>1369470299.2643671</v>
      </c>
      <c r="AR22" s="2" t="n">
        <f t="shared" si="20"/>
        <v>7124804438.73524</v>
      </c>
      <c r="AS22" s="2" t="n">
        <f t="shared" si="20"/>
        <v>6358372138.7579002</v>
      </c>
      <c r="AT22" s="2" t="n">
        <f t="shared" si="20"/>
        <v>5555253688.0990725</v>
      </c>
    </row>
    <row r="23" ht="30" customHeight="1">
      <c r="A23" s="24" t="str">
        <f t="shared" si="3"/>
        <v>R&amp;D facilities and major equipment</v>
      </c>
      <c r="B23" s="2" t="n">
        <f t="shared" si="10"/>
        <v>101474417.91517244</v>
      </c>
      <c r="C23" s="2" t="n">
        <f t="shared" si="4"/>
        <v>2822372709.9232249</v>
      </c>
      <c r="D23" s="2" t="n">
        <f t="shared" si="4"/>
        <v>2272789243.6329002</v>
      </c>
      <c r="E23" s="2" t="n">
        <f t="shared" si="4"/>
        <v>1382384525.7912226</v>
      </c>
      <c r="F23" s="25" t="n">
        <f t="shared" si="11"/>
        <v>-0.19472391593003835</v>
      </c>
      <c r="G23" s="8" t="n">
        <f t="shared" si="12"/>
        <v>21.39765736358142</v>
      </c>
      <c r="H23" s="8" t="n">
        <f t="shared" si="13"/>
        <v>0.60823260654893552</v>
      </c>
      <c r="I23" s="4" t="n">
        <f t="shared" si="6"/>
        <v>6.4723297467454796E-2</v>
      </c>
      <c r="J23" s="4" t="n">
        <f t="shared" si="7"/>
        <v>6.4384231593687127E-2</v>
      </c>
      <c r="K23" s="8"/>
      <c r="L23" s="21" t="str">
        <f t="shared" si="8"/>
        <v>R&amp;D facilities and major equipment</v>
      </c>
      <c r="M23" s="2" t="n">
        <f t="shared" ref="M23:AT23" si="21">IF(M10="","",M10/VLOOKUP(M$14,deflator,2,FALSE))</f>
        <v>570512986.05126691</v>
      </c>
      <c r="N23" s="2" t="n">
        <f t="shared" si="21"/>
        <v>429579472.80815983</v>
      </c>
      <c r="O23" s="2" t="n">
        <f t="shared" si="21"/>
        <v>361362702.64577508</v>
      </c>
      <c r="P23" s="2" t="n">
        <f t="shared" si="21"/>
        <v>753710018.72043467</v>
      </c>
      <c r="Q23" s="2" t="n">
        <f t="shared" si="21"/>
        <v>1209722711.9151883</v>
      </c>
      <c r="R23" s="2" t="n">
        <f t="shared" si="21"/>
        <v>1258662591.9835112</v>
      </c>
      <c r="S23" s="2" t="n">
        <f t="shared" si="21"/>
        <v>1140449765.2074039</v>
      </c>
      <c r="T23" s="2" t="n">
        <f t="shared" si="21"/>
        <v>871128658.73294485</v>
      </c>
      <c r="U23" s="2" t="n">
        <f t="shared" si="21"/>
        <v>1049260299.103472</v>
      </c>
      <c r="V23" s="2" t="n">
        <f t="shared" si="21"/>
        <v>1125861770.2461233</v>
      </c>
      <c r="W23" s="2" t="n">
        <f t="shared" si="21"/>
        <v>1104641415.6173589</v>
      </c>
      <c r="X23" s="2" t="n">
        <f t="shared" si="21"/>
        <v>1032204121.6676064</v>
      </c>
      <c r="Y23" s="2" t="n">
        <f t="shared" si="21"/>
        <v>784392001.30221772</v>
      </c>
      <c r="Z23" s="2" t="n">
        <f t="shared" si="21"/>
        <v>988123130.86751664</v>
      </c>
      <c r="AA23" s="2" t="n">
        <f t="shared" si="21"/>
        <v>1086061866.4964991</v>
      </c>
      <c r="AB23" s="2" t="n">
        <f t="shared" si="21"/>
        <v>1238094950.1892424</v>
      </c>
      <c r="AC23" s="2" t="n">
        <f t="shared" si="21"/>
        <v>1077142324.5820932</v>
      </c>
      <c r="AD23" s="2" t="n">
        <f t="shared" si="21"/>
        <v>830372707.9546566</v>
      </c>
      <c r="AE23" s="2" t="n">
        <f t="shared" si="21"/>
        <v>826790289.00223148</v>
      </c>
      <c r="AF23" s="2" t="n">
        <f t="shared" si="21"/>
        <v>254412234.63698307</v>
      </c>
      <c r="AG23" s="2" t="n">
        <f t="shared" si="21"/>
        <v>146052984.36824736</v>
      </c>
      <c r="AH23" s="2" t="n">
        <f t="shared" si="21"/>
        <v>160268837.15318584</v>
      </c>
      <c r="AI23" s="2" t="n">
        <f t="shared" si="21"/>
        <v>93705802.206740886</v>
      </c>
      <c r="AJ23" s="2" t="n">
        <f t="shared" si="21"/>
        <v>123791672.22399932</v>
      </c>
      <c r="AK23" s="2" t="n">
        <f t="shared" si="21"/>
        <v>98020024.718675956</v>
      </c>
      <c r="AL23" s="2" t="n">
        <f t="shared" si="21"/>
        <v>101474417.91517244</v>
      </c>
      <c r="AM23" s="2" t="n">
        <f t="shared" si="21"/>
        <v>136174700.29242882</v>
      </c>
      <c r="AN23" s="2" t="n">
        <f t="shared" si="21"/>
        <v>184593622.20543244</v>
      </c>
      <c r="AO23" s="2" t="n">
        <f t="shared" si="21"/>
        <v>223832371.7319448</v>
      </c>
      <c r="AP23" s="2" t="n">
        <f t="shared" si="21"/>
        <v>153571570.5437119</v>
      </c>
      <c r="AQ23" s="2" t="n">
        <f t="shared" si="21"/>
        <v>252342182.94907048</v>
      </c>
      <c r="AR23" s="2" t="n">
        <f t="shared" si="21"/>
        <v>2822372709.9232249</v>
      </c>
      <c r="AS23" s="2" t="n">
        <f t="shared" si="21"/>
        <v>2272789243.6329002</v>
      </c>
      <c r="AT23" s="2" t="n">
        <f t="shared" si="21"/>
        <v>1382384525.7912226</v>
      </c>
    </row>
    <row r="24">
      <c r="A24" s="24" t="str">
        <f t="shared" si="3"/>
        <v>Grand Total</v>
      </c>
      <c r="B24" s="2" t="n">
        <f t="shared" si="10"/>
        <v>28531477613.735867</v>
      </c>
      <c r="C24" s="2" t="n">
        <f t="shared" si="4"/>
        <v>34980117412.32592</v>
      </c>
      <c r="D24" s="2" t="n">
        <f t="shared" si="4"/>
        <v>35115473601.692505</v>
      </c>
      <c r="E24" s="2" t="n">
        <f t="shared" si="4"/>
        <v>21470855387.622044</v>
      </c>
      <c r="F24" s="25" t="n">
        <f t="shared" si="11"/>
        <v>3.869517868424488E-3</v>
      </c>
      <c r="G24" s="8" t="n">
        <f t="shared" si="12"/>
        <v>0.23076253102247035</v>
      </c>
      <c r="H24" s="8" t="n">
        <f t="shared" si="13"/>
        <v>0.61143573431933396</v>
      </c>
      <c r="I24" s="4" t="n">
        <f t="shared" si="6"/>
        <v>0.99999999999999978</v>
      </c>
      <c r="J24" s="4" t="n">
        <f t="shared" si="7"/>
        <v>1</v>
      </c>
      <c r="K24" s="8"/>
      <c r="L24" s="21" t="str">
        <f t="shared" si="8"/>
        <v>Grand Total</v>
      </c>
      <c r="M24" s="2" t="n">
        <f t="shared" ref="M24:AT24" si="22">IF(M11="","",M11/VLOOKUP(M$14,deflator,2,FALSE))</f>
        <v>41571307165.902153</v>
      </c>
      <c r="N24" s="2" t="n">
        <f t="shared" si="22"/>
        <v>40459107751.098785</v>
      </c>
      <c r="O24" s="2" t="n">
        <f t="shared" si="22"/>
        <v>41220144098.669502</v>
      </c>
      <c r="P24" s="2" t="n">
        <f t="shared" si="22"/>
        <v>41392295477.10331</v>
      </c>
      <c r="Q24" s="2" t="n">
        <f t="shared" si="22"/>
        <v>40333298146.693886</v>
      </c>
      <c r="R24" s="2" t="n">
        <f t="shared" si="22"/>
        <v>39077664205.970276</v>
      </c>
      <c r="S24" s="2" t="n">
        <f t="shared" si="22"/>
        <v>35937176754.678688</v>
      </c>
      <c r="T24" s="2" t="n">
        <f t="shared" si="22"/>
        <v>34613157322.28447</v>
      </c>
      <c r="U24" s="2" t="n">
        <f t="shared" si="22"/>
        <v>34511647489.636803</v>
      </c>
      <c r="V24" s="2" t="n">
        <f t="shared" si="22"/>
        <v>33084085662.959717</v>
      </c>
      <c r="W24" s="2" t="n">
        <f t="shared" si="22"/>
        <v>32450890565.687614</v>
      </c>
      <c r="X24" s="2" t="n">
        <f t="shared" si="22"/>
        <v>34398369297.500587</v>
      </c>
      <c r="Y24" s="2" t="n">
        <f t="shared" si="22"/>
        <v>40280364499.505737</v>
      </c>
      <c r="Z24" s="2" t="n">
        <f t="shared" si="22"/>
        <v>45119088247.16613</v>
      </c>
      <c r="AA24" s="2" t="n">
        <f t="shared" si="22"/>
        <v>46539793516.012749</v>
      </c>
      <c r="AB24" s="2" t="n">
        <f t="shared" si="22"/>
        <v>51657545592.148491</v>
      </c>
      <c r="AC24" s="2" t="n">
        <f t="shared" si="22"/>
        <v>55056814835.385597</v>
      </c>
      <c r="AD24" s="2" t="n">
        <f t="shared" si="22"/>
        <v>57525937807.339828</v>
      </c>
      <c r="AE24" s="2" t="n">
        <f t="shared" si="22"/>
        <v>54884149262.763298</v>
      </c>
      <c r="AF24" s="2" t="n">
        <f t="shared" si="22"/>
        <v>57768630847.93396</v>
      </c>
      <c r="AG24" s="2" t="n">
        <f t="shared" si="22"/>
        <v>54250405674.361053</v>
      </c>
      <c r="AH24" s="2" t="n">
        <f t="shared" si="22"/>
        <v>50056680980.53421</v>
      </c>
      <c r="AI24" s="2" t="n">
        <f t="shared" si="22"/>
        <v>44045289970.350868</v>
      </c>
      <c r="AJ24" s="2" t="n">
        <f t="shared" si="22"/>
        <v>34613222080.476654</v>
      </c>
      <c r="AK24" s="2" t="n">
        <f t="shared" si="22"/>
        <v>31179729609.945652</v>
      </c>
      <c r="AL24" s="2" t="n">
        <f t="shared" si="22"/>
        <v>28531477613.735867</v>
      </c>
      <c r="AM24" s="2" t="n">
        <f t="shared" si="22"/>
        <v>29247139179.208622</v>
      </c>
      <c r="AN24" s="2" t="n">
        <f t="shared" si="22"/>
        <v>29974025589.947922</v>
      </c>
      <c r="AO24" s="2" t="n">
        <f t="shared" si="22"/>
        <v>31161507080.63715</v>
      </c>
      <c r="AP24" s="2" t="n">
        <f t="shared" si="22"/>
        <v>34612267555.498726</v>
      </c>
      <c r="AQ24" s="2" t="n">
        <f t="shared" si="22"/>
        <v>35094311207.278282</v>
      </c>
      <c r="AR24" s="2" t="n">
        <f t="shared" si="22"/>
        <v>34980117412.32592</v>
      </c>
      <c r="AS24" s="2" t="n">
        <f t="shared" si="22"/>
        <v>35115473601.692505</v>
      </c>
      <c r="AT24" s="2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11"/>
      <c r="AN26" s="24"/>
      <c r="AO26" s="24"/>
      <c r="AP26" s="24"/>
      <c r="AQ26" s="24"/>
      <c r="AR26" s="24"/>
    </row>
    <row r="27">
      <c r="L27" s="21"/>
      <c r="M27" s="21"/>
      <c r="W27" s="11"/>
      <c r="AN27" s="24"/>
      <c r="AO27" s="24"/>
      <c r="AP27" s="24"/>
      <c r="AQ27" s="24"/>
      <c r="AR27" s="24"/>
    </row>
    <row r="28">
      <c r="L28" s="33" t="str">
        <f t="shared" ref="L28:L36" si="24">L15</f>
        <v>Advanced Development</v>
      </c>
      <c r="M28" s="25" t="n">
        <f t="shared" ref="M28:AT28" si="25">IFERROR(M15/M$24,"")</f>
        <v>0.26230202759150539</v>
      </c>
      <c r="N28" s="25" t="n">
        <f t="shared" si="25"/>
        <v>0.29816964369489735</v>
      </c>
      <c r="O28" s="25" t="n">
        <f t="shared" si="25"/>
        <v>0.25973205490867252</v>
      </c>
      <c r="P28" s="25" t="n">
        <f t="shared" si="25"/>
        <v>0.22718175072863506</v>
      </c>
      <c r="Q28" s="25" t="n">
        <f t="shared" si="25"/>
        <v>0.21299462995438256</v>
      </c>
      <c r="R28" s="25" t="n">
        <f t="shared" si="25"/>
        <v>0.2136377831675588</v>
      </c>
      <c r="S28" s="25" t="n">
        <f t="shared" si="25"/>
        <v>0.23568132027916508</v>
      </c>
      <c r="T28" s="25" t="n">
        <f t="shared" si="25"/>
        <v>0.2447840627225398</v>
      </c>
      <c r="U28" s="25" t="n">
        <f t="shared" si="25"/>
        <v>0.2506650860727076</v>
      </c>
      <c r="V28" s="25" t="n">
        <f t="shared" si="25"/>
        <v>0.23542283060659167</v>
      </c>
      <c r="W28" s="25" t="n">
        <f t="shared" si="25"/>
        <v>0.25807917085916821</v>
      </c>
      <c r="X28" s="25" t="n">
        <f t="shared" si="25"/>
        <v>0.28118268984111922</v>
      </c>
      <c r="Y28" s="25" t="n">
        <f t="shared" si="25"/>
        <v>0.24467343373338166</v>
      </c>
      <c r="Z28" s="25" t="n">
        <f t="shared" si="25"/>
        <v>0.23785871246830359</v>
      </c>
      <c r="AA28" s="25" t="n">
        <f t="shared" si="25"/>
        <v>0.21774676929518993</v>
      </c>
      <c r="AB28" s="25" t="n">
        <f t="shared" si="25"/>
        <v>0.21606346746617877</v>
      </c>
      <c r="AC28" s="25" t="n">
        <f t="shared" si="25"/>
        <v>0.20453927997129176</v>
      </c>
      <c r="AD28" s="25" t="n">
        <f t="shared" si="25"/>
        <v>0.2093769332263177</v>
      </c>
      <c r="AE28" s="25" t="n">
        <f t="shared" si="25"/>
        <v>0.21203619943175558</v>
      </c>
      <c r="AF28" s="25" t="n">
        <f t="shared" si="25"/>
        <v>0.20858781826983083</v>
      </c>
      <c r="AG28" s="25" t="n">
        <f t="shared" si="25"/>
        <v>0.17963217134828763</v>
      </c>
      <c r="AH28" s="25" t="n">
        <f t="shared" si="25"/>
        <v>0.170912107935482</v>
      </c>
      <c r="AI28" s="25" t="n">
        <f t="shared" si="25"/>
        <v>0.19662868985748005</v>
      </c>
      <c r="AJ28" s="25" t="n">
        <f t="shared" si="25"/>
        <v>0.17969989353316237</v>
      </c>
      <c r="AK28" s="25" t="n">
        <f t="shared" si="25"/>
        <v>0.1573595460044924</v>
      </c>
      <c r="AL28" s="25" t="n">
        <f t="shared" si="25"/>
        <v>0.16580310149060112</v>
      </c>
      <c r="AM28" s="25" t="n">
        <f t="shared" si="25"/>
        <v>0.16155650581099865</v>
      </c>
      <c r="AN28" s="25" t="n">
        <f t="shared" si="25"/>
        <v>0.16260295358505769</v>
      </c>
      <c r="AO28" s="25" t="n">
        <f t="shared" si="25"/>
        <v>0.17551262966397735</v>
      </c>
      <c r="AP28" s="25" t="n">
        <f t="shared" si="25"/>
        <v>0.19803624839269529</v>
      </c>
      <c r="AQ28" s="25" t="n">
        <f t="shared" si="25"/>
        <v>0.192426420719015</v>
      </c>
      <c r="AR28" s="25" t="n">
        <f t="shared" si="25"/>
        <v>9.1769716053007017E-2</v>
      </c>
      <c r="AS28" s="25" t="n">
        <f t="shared" si="25"/>
        <v>5.9610922735195811E-2</v>
      </c>
      <c r="AT28" s="25" t="n">
        <f t="shared" si="25"/>
        <v>3.1321178569489121E-2</v>
      </c>
    </row>
    <row r="29">
      <c r="L29" s="33" t="str">
        <f t="shared" si="24"/>
        <v>Applied Research (6.2)</v>
      </c>
      <c r="M29" s="25" t="n">
        <f t="shared" ref="M29:AT29" si="26">IFERROR(M16/M$24,"")</f>
        <v>7.8991592467679533E-2</v>
      </c>
      <c r="N29" s="25" t="n">
        <f t="shared" si="26"/>
        <v>0.10838961966276821</v>
      </c>
      <c r="O29" s="25" t="n">
        <f t="shared" si="26"/>
        <v>9.8165667640949805E-2</v>
      </c>
      <c r="P29" s="25" t="n">
        <f t="shared" si="26"/>
        <v>9.7327658171846285E-2</v>
      </c>
      <c r="Q29" s="25" t="n">
        <f t="shared" si="26"/>
        <v>9.7085402653850725E-2</v>
      </c>
      <c r="R29" s="25" t="n">
        <f t="shared" si="26"/>
        <v>0.10425882723546709</v>
      </c>
      <c r="S29" s="25" t="n">
        <f t="shared" si="26"/>
        <v>0.11014078263494974</v>
      </c>
      <c r="T29" s="25" t="n">
        <f t="shared" si="26"/>
        <v>9.6827947934996952E-2</v>
      </c>
      <c r="U29" s="25" t="n">
        <f t="shared" si="26"/>
        <v>9.9314642425104821E-2</v>
      </c>
      <c r="V29" s="25" t="n">
        <f t="shared" si="26"/>
        <v>0.11233231485231726</v>
      </c>
      <c r="W29" s="25" t="n">
        <f t="shared" si="26"/>
        <v>0.12543233307432403</v>
      </c>
      <c r="X29" s="25" t="n">
        <f t="shared" si="26"/>
        <v>0.12750137820739993</v>
      </c>
      <c r="Y29" s="25" t="n">
        <f t="shared" si="26"/>
        <v>0.12299896879025378</v>
      </c>
      <c r="Z29" s="25" t="n">
        <f t="shared" si="26"/>
        <v>0.1271704587933199</v>
      </c>
      <c r="AA29" s="25" t="n">
        <f t="shared" si="26"/>
        <v>0.1438128700526673</v>
      </c>
      <c r="AB29" s="25" t="n">
        <f t="shared" si="26"/>
        <v>0.1407848602384551</v>
      </c>
      <c r="AC29" s="25" t="n">
        <f t="shared" si="26"/>
        <v>0.13476892880555436</v>
      </c>
      <c r="AD29" s="25" t="n">
        <f t="shared" si="26"/>
        <v>0.14064229430105543</v>
      </c>
      <c r="AE29" s="25" t="n">
        <f t="shared" si="26"/>
        <v>0.15947027485412699</v>
      </c>
      <c r="AF29" s="25" t="n">
        <f t="shared" si="26"/>
        <v>0.15722445847876043</v>
      </c>
      <c r="AG29" s="25" t="n">
        <f t="shared" si="26"/>
        <v>0.1873430782633809</v>
      </c>
      <c r="AH29" s="25" t="n">
        <f t="shared" si="26"/>
        <v>0.22281110694140022</v>
      </c>
      <c r="AI29" s="25" t="n">
        <f t="shared" si="26"/>
        <v>0.22677808082626461</v>
      </c>
      <c r="AJ29" s="25" t="n">
        <f t="shared" si="26"/>
        <v>0.23784053601027727</v>
      </c>
      <c r="AK29" s="25" t="n">
        <f t="shared" si="26"/>
        <v>0.26602561079210546</v>
      </c>
      <c r="AL29" s="25" t="n">
        <f t="shared" si="26"/>
        <v>0.25887158350082901</v>
      </c>
      <c r="AM29" s="25" t="n">
        <f t="shared" si="26"/>
        <v>0.27045662583149171</v>
      </c>
      <c r="AN29" s="25" t="n">
        <f t="shared" si="26"/>
        <v>0.26664780339100991</v>
      </c>
      <c r="AO29" s="25" t="n">
        <f t="shared" si="26"/>
        <v>0.2529115763194601</v>
      </c>
      <c r="AP29" s="25" t="n">
        <f t="shared" si="26"/>
        <v>0.25117638469524933</v>
      </c>
      <c r="AQ29" s="25" t="n">
        <f t="shared" si="26"/>
        <v>0.25175389598240988</v>
      </c>
      <c r="AR29" s="25" t="n">
        <f t="shared" si="26"/>
        <v>0.26052754360667685</v>
      </c>
      <c r="AS29" s="25" t="n">
        <f t="shared" si="26"/>
        <v>0.30550507409324906</v>
      </c>
      <c r="AT29" s="25" t="n">
        <f t="shared" si="26"/>
        <v>0.21932926774318426</v>
      </c>
    </row>
    <row r="30">
      <c r="L30" s="33" t="str">
        <f t="shared" si="24"/>
        <v>Basic Research (6.1)</v>
      </c>
      <c r="M30" s="25" t="n">
        <f t="shared" ref="M30:AT30" si="27">IFERROR(M17/M$24,"")</f>
        <v>4.3329013726523938E-2</v>
      </c>
      <c r="N30" s="25" t="n">
        <f t="shared" si="27"/>
        <v>5.035836416102412E-2</v>
      </c>
      <c r="O30" s="25" t="n">
        <f t="shared" si="27"/>
        <v>5.4571228261998346E-2</v>
      </c>
      <c r="P30" s="25" t="n">
        <f t="shared" si="27"/>
        <v>6.0677550953009113E-2</v>
      </c>
      <c r="Q30" s="25" t="n">
        <f t="shared" si="27"/>
        <v>4.7515394127870023E-2</v>
      </c>
      <c r="R30" s="25" t="n">
        <f t="shared" si="27"/>
        <v>7.1875385726567834E-2</v>
      </c>
      <c r="S30" s="25" t="n">
        <f t="shared" si="27"/>
        <v>7.6663044708380618E-2</v>
      </c>
      <c r="T30" s="25" t="n">
        <f t="shared" si="27"/>
        <v>8.3330603298538239E-2</v>
      </c>
      <c r="U30" s="25" t="n">
        <f t="shared" si="27"/>
        <v>8.0070885163438563E-2</v>
      </c>
      <c r="V30" s="25" t="n">
        <f t="shared" si="27"/>
        <v>8.8439756369245448E-2</v>
      </c>
      <c r="W30" s="25" t="n">
        <f t="shared" si="27"/>
        <v>8.5087092415239637E-2</v>
      </c>
      <c r="X30" s="25" t="n">
        <f t="shared" si="27"/>
        <v>9.033861321651504E-2</v>
      </c>
      <c r="Y30" s="25" t="n">
        <f t="shared" si="27"/>
        <v>9.6066579892141915E-2</v>
      </c>
      <c r="Z30" s="25" t="n">
        <f t="shared" si="27"/>
        <v>0.11441060242006346</v>
      </c>
      <c r="AA30" s="25" t="n">
        <f t="shared" si="27"/>
        <v>0.12133261506697253</v>
      </c>
      <c r="AB30" s="25" t="n">
        <f t="shared" si="27"/>
        <v>0.13061122565044311</v>
      </c>
      <c r="AC30" s="25" t="n">
        <f t="shared" si="27"/>
        <v>0.11421837619859494</v>
      </c>
      <c r="AD30" s="25" t="n">
        <f t="shared" si="27"/>
        <v>0.11272713564927207</v>
      </c>
      <c r="AE30" s="25" t="n">
        <f t="shared" si="27"/>
        <v>0.12055096032187</v>
      </c>
      <c r="AF30" s="25" t="n">
        <f t="shared" si="27"/>
        <v>0.11176039216825391</v>
      </c>
      <c r="AG30" s="25" t="n">
        <f t="shared" si="27"/>
        <v>0.12491832054674075</v>
      </c>
      <c r="AH30" s="25" t="n">
        <f t="shared" si="27"/>
        <v>0.11498996594164007</v>
      </c>
      <c r="AI30" s="25" t="n">
        <f t="shared" si="27"/>
        <v>0.11943946164183558</v>
      </c>
      <c r="AJ30" s="25" t="n">
        <f t="shared" si="27"/>
        <v>0.12214032990330176</v>
      </c>
      <c r="AK30" s="25" t="n">
        <f t="shared" si="27"/>
        <v>0.12926032819350589</v>
      </c>
      <c r="AL30" s="25" t="n">
        <f t="shared" si="27"/>
        <v>0.13154026725934803</v>
      </c>
      <c r="AM30" s="25" t="n">
        <f t="shared" si="27"/>
        <v>0.13310260118090628</v>
      </c>
      <c r="AN30" s="25" t="n">
        <f t="shared" si="27"/>
        <v>0.1278162601782325</v>
      </c>
      <c r="AO30" s="25" t="n">
        <f t="shared" si="27"/>
        <v>0.13483491071475992</v>
      </c>
      <c r="AP30" s="25" t="n">
        <f t="shared" si="27"/>
        <v>0.12575396927136864</v>
      </c>
      <c r="AQ30" s="25" t="n">
        <f t="shared" si="27"/>
        <v>0.11892213134921209</v>
      </c>
      <c r="AR30" s="25" t="n">
        <f t="shared" si="27"/>
        <v>0.10685937408059046</v>
      </c>
      <c r="AS30" s="25" t="n">
        <f t="shared" si="27"/>
        <v>0.10019483647119086</v>
      </c>
      <c r="AT30" s="25" t="n">
        <f t="shared" si="27"/>
        <v>7.8593016878416438E-2</v>
      </c>
    </row>
    <row r="31">
      <c r="L31" s="33" t="str">
        <f t="shared" si="24"/>
        <v>Commercialization</v>
      </c>
      <c r="M31" s="25" t="str">
        <f t="shared" ref="M31:AT31" si="28">IFERROR(M18/M$24,"")</f>
      </c>
      <c r="N31" s="25" t="str">
        <f t="shared" si="28"/>
      </c>
      <c r="O31" s="25" t="str">
        <f t="shared" si="28"/>
      </c>
      <c r="P31" s="25" t="str">
        <f t="shared" si="28"/>
      </c>
      <c r="Q31" s="25" t="str">
        <f t="shared" si="28"/>
      </c>
      <c r="R31" s="25" t="n">
        <f t="shared" si="28"/>
        <v>8.0087232549528625E-2</v>
      </c>
      <c r="S31" s="25" t="n">
        <f t="shared" si="28"/>
        <v>4.4651884943259834E-2</v>
      </c>
      <c r="T31" s="25" t="n">
        <f t="shared" si="28"/>
        <v>1.8670326027974828E-2</v>
      </c>
      <c r="U31" s="25" t="n">
        <f t="shared" si="28"/>
        <v>2.0378621906064841E-2</v>
      </c>
      <c r="V31" s="25" t="n">
        <f t="shared" si="28"/>
        <v>1.3163545471373004E-2</v>
      </c>
      <c r="W31" s="25" t="n">
        <f t="shared" si="28"/>
        <v>2.9107966482708171E-2</v>
      </c>
      <c r="X31" s="25" t="n">
        <f t="shared" si="28"/>
        <v>3.0253044132915692E-2</v>
      </c>
      <c r="Y31" s="25" t="n">
        <f t="shared" si="28"/>
        <v>3.5547039513710278E-2</v>
      </c>
      <c r="Z31" s="25" t="n">
        <f t="shared" si="28"/>
        <v>3.606534994943255E-2</v>
      </c>
      <c r="AA31" s="25" t="n">
        <f t="shared" si="28"/>
        <v>4.4547503478112239E-2</v>
      </c>
      <c r="AB31" s="25" t="n">
        <f t="shared" si="28"/>
        <v>4.899032357439348E-2</v>
      </c>
      <c r="AC31" s="25" t="n">
        <f t="shared" si="28"/>
        <v>4.6847352626902733E-2</v>
      </c>
      <c r="AD31" s="25" t="n">
        <f t="shared" si="28"/>
        <v>4.6782886204229018E-2</v>
      </c>
      <c r="AE31" s="25" t="n">
        <f t="shared" si="28"/>
        <v>4.6766317993764184E-2</v>
      </c>
      <c r="AF31" s="25" t="n">
        <f t="shared" si="28"/>
        <v>4.1196519185696626E-2</v>
      </c>
      <c r="AG31" s="25" t="n">
        <f t="shared" si="28"/>
        <v>4.4673528381349123E-2</v>
      </c>
      <c r="AH31" s="25" t="n">
        <f t="shared" si="28"/>
        <v>5.1154106724342202E-2</v>
      </c>
      <c r="AI31" s="25" t="n">
        <f t="shared" si="28"/>
        <v>4.3638949300032898E-2</v>
      </c>
      <c r="AJ31" s="25" t="n">
        <f t="shared" si="28"/>
        <v>4.6934376077332612E-2</v>
      </c>
      <c r="AK31" s="25" t="n">
        <f t="shared" si="28"/>
        <v>5.6530060586060971E-2</v>
      </c>
      <c r="AL31" s="25" t="n">
        <f t="shared" si="28"/>
        <v>4.389506878640876E-2</v>
      </c>
      <c r="AM31" s="25" t="n">
        <f t="shared" si="28"/>
        <v>3.7407119360184829E-2</v>
      </c>
      <c r="AN31" s="25" t="n">
        <f t="shared" si="28"/>
        <v>3.6961248914369652E-2</v>
      </c>
      <c r="AO31" s="25" t="n">
        <f t="shared" si="28"/>
        <v>2.6475419396347285E-2</v>
      </c>
      <c r="AP31" s="25" t="n">
        <f t="shared" si="28"/>
        <v>2.3534560444019186E-2</v>
      </c>
      <c r="AQ31" s="25" t="n">
        <f t="shared" si="28"/>
        <v>2.3337759365805111E-2</v>
      </c>
      <c r="AR31" s="25" t="n">
        <f t="shared" si="28"/>
        <v>1.2939021722762253E-2</v>
      </c>
      <c r="AS31" s="25" t="n">
        <f t="shared" si="28"/>
        <v>6.5705611835057036E-3</v>
      </c>
      <c r="AT31" s="25" t="n">
        <f t="shared" si="28"/>
        <v>7.2574493621632465E-3</v>
      </c>
    </row>
    <row r="32">
      <c r="L32" s="33" t="str">
        <f t="shared" si="24"/>
        <v>Engineering Development</v>
      </c>
      <c r="M32" s="25" t="n">
        <f t="shared" ref="M32:AT32" si="29">IFERROR(M19/M$24,"")</f>
        <v>0.38299576035545724</v>
      </c>
      <c r="N32" s="25" t="n">
        <f t="shared" si="29"/>
        <v>0.27463601705117663</v>
      </c>
      <c r="O32" s="25" t="n">
        <f t="shared" si="29"/>
        <v>0.33696206691050262</v>
      </c>
      <c r="P32" s="25" t="n">
        <f t="shared" si="29"/>
        <v>0.36834042288473962</v>
      </c>
      <c r="Q32" s="25" t="n">
        <f t="shared" si="29"/>
        <v>0.40344875372371697</v>
      </c>
      <c r="R32" s="25" t="n">
        <f t="shared" si="29"/>
        <v>0.24885125592148771</v>
      </c>
      <c r="S32" s="25" t="n">
        <f t="shared" si="29"/>
        <v>0.26680602954459537</v>
      </c>
      <c r="T32" s="25" t="n">
        <f t="shared" si="29"/>
        <v>0.28142209815293612</v>
      </c>
      <c r="U32" s="25" t="n">
        <f t="shared" si="29"/>
        <v>0.24590063327291006</v>
      </c>
      <c r="V32" s="25" t="n">
        <f t="shared" si="29"/>
        <v>0.2141586676501763</v>
      </c>
      <c r="W32" s="25" t="n">
        <f t="shared" si="29"/>
        <v>0.16259705652422829</v>
      </c>
      <c r="X32" s="25" t="n">
        <f t="shared" si="29"/>
        <v>0.16600577851085463</v>
      </c>
      <c r="Y32" s="25" t="n">
        <f t="shared" si="29"/>
        <v>0.14497052416541142</v>
      </c>
      <c r="Z32" s="25" t="n">
        <f t="shared" si="29"/>
        <v>0.12139009696148158</v>
      </c>
      <c r="AA32" s="25" t="n">
        <f t="shared" si="29"/>
        <v>0.11523915040195969</v>
      </c>
      <c r="AB32" s="25" t="n">
        <f t="shared" si="29"/>
        <v>7.4098875642060205E-2</v>
      </c>
      <c r="AC32" s="25" t="n">
        <f t="shared" si="29"/>
        <v>6.6667343915438548E-2</v>
      </c>
      <c r="AD32" s="25" t="n">
        <f t="shared" si="29"/>
        <v>8.7674725523848487E-2</v>
      </c>
      <c r="AE32" s="25" t="n">
        <f t="shared" si="29"/>
        <v>9.5618068714798901E-2</v>
      </c>
      <c r="AF32" s="25" t="n">
        <f t="shared" si="29"/>
        <v>0.12494893090198254</v>
      </c>
      <c r="AG32" s="25" t="n">
        <f t="shared" si="29"/>
        <v>0.14406156665187209</v>
      </c>
      <c r="AH32" s="25" t="n">
        <f t="shared" si="29"/>
        <v>0.13947283397457591</v>
      </c>
      <c r="AI32" s="25" t="n">
        <f t="shared" si="29"/>
        <v>0.13215721865954638</v>
      </c>
      <c r="AJ32" s="25" t="n">
        <f t="shared" si="29"/>
        <v>0.13297078381284316</v>
      </c>
      <c r="AK32" s="25" t="n">
        <f t="shared" si="29"/>
        <v>0.16596893342259914</v>
      </c>
      <c r="AL32" s="25" t="n">
        <f t="shared" si="29"/>
        <v>0.16549754568147396</v>
      </c>
      <c r="AM32" s="25" t="n">
        <f t="shared" si="29"/>
        <v>0.19706502700915432</v>
      </c>
      <c r="AN32" s="25" t="n">
        <f t="shared" si="29"/>
        <v>0.19925326322734049</v>
      </c>
      <c r="AO32" s="25" t="n">
        <f t="shared" si="29"/>
        <v>0.214677061669383</v>
      </c>
      <c r="AP32" s="25" t="n">
        <f t="shared" si="29"/>
        <v>0.23085832960309099</v>
      </c>
      <c r="AQ32" s="25" t="n">
        <f t="shared" si="29"/>
        <v>0.24804195208422936</v>
      </c>
      <c r="AR32" s="25" t="n">
        <f t="shared" si="29"/>
        <v>8.1686550982150663E-2</v>
      </c>
      <c r="AS32" s="25" t="n">
        <f t="shared" si="29"/>
        <v>5.0662520605151501E-2</v>
      </c>
      <c r="AT32" s="25" t="n">
        <f t="shared" si="29"/>
        <v>6.4371830942576674E-2</v>
      </c>
    </row>
    <row r="33">
      <c r="L33" s="33" t="str">
        <f t="shared" si="24"/>
        <v>Experimental Development</v>
      </c>
      <c r="M33" s="25" t="str">
        <f t="shared" ref="M33:AT33" si="30">IFERROR(M20/M$24,"")</f>
      </c>
      <c r="N33" s="25" t="str">
        <f t="shared" si="30"/>
      </c>
      <c r="O33" s="25" t="str">
        <f t="shared" si="30"/>
      </c>
      <c r="P33" s="25" t="str">
        <f t="shared" si="30"/>
      </c>
      <c r="Q33" s="25" t="str">
        <f t="shared" si="30"/>
      </c>
      <c r="R33" s="25" t="str">
        <f t="shared" si="30"/>
      </c>
      <c r="S33" s="25" t="str">
        <f t="shared" si="30"/>
      </c>
      <c r="T33" s="25" t="str">
        <f t="shared" si="30"/>
      </c>
      <c r="U33" s="25" t="str">
        <f t="shared" si="30"/>
      </c>
      <c r="V33" s="25" t="str">
        <f t="shared" si="30"/>
      </c>
      <c r="W33" s="25" t="str">
        <f t="shared" si="30"/>
      </c>
      <c r="X33" s="25" t="str">
        <f t="shared" si="30"/>
      </c>
      <c r="Y33" s="25" t="str">
        <f t="shared" si="30"/>
      </c>
      <c r="Z33" s="25" t="str">
        <f t="shared" si="30"/>
      </c>
      <c r="AA33" s="25" t="str">
        <f t="shared" si="30"/>
      </c>
      <c r="AB33" s="25" t="str">
        <f t="shared" si="30"/>
      </c>
      <c r="AC33" s="25" t="str">
        <f t="shared" si="30"/>
      </c>
      <c r="AD33" s="25" t="str">
        <f t="shared" si="30"/>
      </c>
      <c r="AE33" s="25" t="str">
        <f t="shared" si="30"/>
      </c>
      <c r="AF33" s="25" t="str">
        <f t="shared" si="30"/>
      </c>
      <c r="AG33" s="25" t="str">
        <f t="shared" si="30"/>
      </c>
      <c r="AH33" s="25" t="str">
        <f t="shared" si="30"/>
      </c>
      <c r="AI33" s="25" t="str">
        <f t="shared" si="30"/>
      </c>
      <c r="AJ33" s="25" t="str">
        <f t="shared" si="30"/>
      </c>
      <c r="AK33" s="25" t="str">
        <f t="shared" si="30"/>
      </c>
      <c r="AL33" s="25" t="str">
        <f t="shared" si="30"/>
      </c>
      <c r="AM33" s="25" t="str">
        <f t="shared" si="30"/>
      </c>
      <c r="AN33" s="25" t="str">
        <f t="shared" si="30"/>
      </c>
      <c r="AO33" s="25" t="str">
        <f t="shared" si="30"/>
      </c>
      <c r="AP33" s="25" t="str">
        <f t="shared" si="30"/>
      </c>
      <c r="AQ33" s="25" t="str">
        <f t="shared" si="30"/>
      </c>
      <c r="AR33" s="25" t="n">
        <f t="shared" si="30"/>
        <v>0.15199357423445012</v>
      </c>
      <c r="AS33" s="25" t="n">
        <f t="shared" si="30"/>
        <v>0.22700056600457186</v>
      </c>
      <c r="AT33" s="25" t="n">
        <f t="shared" si="30"/>
        <v>0.27278931561131475</v>
      </c>
    </row>
    <row r="34">
      <c r="L34" s="33" t="str">
        <f t="shared" si="24"/>
        <v>Operational Systems Development</v>
      </c>
      <c r="M34" s="25" t="n">
        <f t="shared" ref="M34:AT34" si="31">IFERROR(M21/M$24,"")</f>
        <v>0.1829477471187636</v>
      </c>
      <c r="N34" s="25" t="n">
        <f t="shared" si="31"/>
        <v>0.20435027585701832</v>
      </c>
      <c r="O34" s="25" t="n">
        <f t="shared" si="31"/>
        <v>0.17760230513897945</v>
      </c>
      <c r="P34" s="25" t="n">
        <f t="shared" si="31"/>
        <v>0.16444308960790988</v>
      </c>
      <c r="Q34" s="25" t="n">
        <f t="shared" si="31"/>
        <v>0.15914565584053009</v>
      </c>
      <c r="R34" s="25" t="n">
        <f t="shared" si="31"/>
        <v>0.21367185438374436</v>
      </c>
      <c r="S34" s="25" t="n">
        <f t="shared" si="31"/>
        <v>0.19454939826598974</v>
      </c>
      <c r="T34" s="25" t="n">
        <f t="shared" si="31"/>
        <v>0.20067753648890793</v>
      </c>
      <c r="U34" s="25" t="n">
        <f t="shared" si="31"/>
        <v>0.23094211141685353</v>
      </c>
      <c r="V34" s="25" t="n">
        <f t="shared" si="31"/>
        <v>0.25221326406130146</v>
      </c>
      <c r="W34" s="25" t="n">
        <f t="shared" si="31"/>
        <v>0.25129963526452209</v>
      </c>
      <c r="X34" s="25" t="n">
        <f t="shared" si="31"/>
        <v>0.22325690458329717</v>
      </c>
      <c r="Y34" s="25" t="n">
        <f t="shared" si="31"/>
        <v>0.28055375712734482</v>
      </c>
      <c r="Z34" s="25" t="n">
        <f t="shared" si="31"/>
        <v>0.30067552524518781</v>
      </c>
      <c r="AA34" s="25" t="n">
        <f t="shared" si="31"/>
        <v>0.29770119097481995</v>
      </c>
      <c r="AB34" s="25" t="n">
        <f t="shared" si="31"/>
        <v>0.32964634207587062</v>
      </c>
      <c r="AC34" s="25" t="n">
        <f t="shared" si="31"/>
        <v>0.38075925649823139</v>
      </c>
      <c r="AD34" s="25" t="n">
        <f t="shared" si="31"/>
        <v>0.35624492752844539</v>
      </c>
      <c r="AE34" s="25" t="n">
        <f t="shared" si="31"/>
        <v>0.31514340554236575</v>
      </c>
      <c r="AF34" s="25" t="n">
        <f t="shared" si="31"/>
        <v>0.31607980769948002</v>
      </c>
      <c r="AG34" s="25" t="n">
        <f t="shared" si="31"/>
        <v>0.27628694962640232</v>
      </c>
      <c r="AH34" s="25" t="n">
        <f t="shared" si="31"/>
        <v>0.25833676008906953</v>
      </c>
      <c r="AI34" s="25" t="n">
        <f t="shared" si="31"/>
        <v>0.23451386383466821</v>
      </c>
      <c r="AJ34" s="25" t="n">
        <f t="shared" si="31"/>
        <v>0.22818990271905923</v>
      </c>
      <c r="AK34" s="25" t="n">
        <f t="shared" si="31"/>
        <v>0.1643728227252437</v>
      </c>
      <c r="AL34" s="25" t="n">
        <f t="shared" si="31"/>
        <v>0.17939370969682075</v>
      </c>
      <c r="AM34" s="25" t="n">
        <f t="shared" si="31"/>
        <v>0.15057431186049397</v>
      </c>
      <c r="AN34" s="25" t="n">
        <f t="shared" si="31"/>
        <v>0.16333692954071827</v>
      </c>
      <c r="AO34" s="25" t="n">
        <f t="shared" si="31"/>
        <v>0.1515964922852362</v>
      </c>
      <c r="AP34" s="25" t="n">
        <f t="shared" si="31"/>
        <v>0.13198097511905235</v>
      </c>
      <c r="AQ34" s="25" t="n">
        <f t="shared" si="31"/>
        <v>0.11930486676023778</v>
      </c>
      <c r="AR34" s="25" t="n">
        <f t="shared" si="31"/>
        <v>9.8576166755876132E-3</v>
      </c>
      <c r="AS34" s="25" t="n">
        <f t="shared" si="31"/>
        <v>4.6618417295960892E-3</v>
      </c>
      <c r="AT34" s="25" t="n">
        <f t="shared" si="31"/>
        <v>3.2190856520043884E-3</v>
      </c>
    </row>
    <row r="35">
      <c r="L35" s="33" t="str">
        <f t="shared" si="24"/>
        <v>R&amp;D administrative and operational expenses</v>
      </c>
      <c r="M35" s="25" t="n">
        <f t="shared" ref="M35:AT35" si="32">IFERROR(M22/M$24,"")</f>
        <v>3.5710138584375703E-2</v>
      </c>
      <c r="N35" s="25" t="n">
        <f t="shared" si="32"/>
        <v>5.3478458555595708E-2</v>
      </c>
      <c r="O35" s="25" t="n">
        <f t="shared" si="32"/>
        <v>6.4200024072843684E-2</v>
      </c>
      <c r="P35" s="25" t="n">
        <f t="shared" si="32"/>
        <v>6.3820582969036754E-2</v>
      </c>
      <c r="Q35" s="25" t="n">
        <f t="shared" si="32"/>
        <v>4.9817012444937601E-2</v>
      </c>
      <c r="R35" s="25" t="n">
        <f t="shared" si="32"/>
        <v>3.5408402413356466E-2</v>
      </c>
      <c r="S35" s="25" t="n">
        <f t="shared" si="32"/>
        <v>3.977299984629859E-2</v>
      </c>
      <c r="T35" s="25" t="n">
        <f t="shared" si="32"/>
        <v>4.9119866962088705E-2</v>
      </c>
      <c r="U35" s="25" t="n">
        <f t="shared" si="32"/>
        <v>4.2324942074184392E-2</v>
      </c>
      <c r="V35" s="25" t="n">
        <f t="shared" si="32"/>
        <v>5.02393085990527E-2</v>
      </c>
      <c r="W35" s="25" t="n">
        <f t="shared" si="32"/>
        <v>5.4356341669429681E-2</v>
      </c>
      <c r="X35" s="25" t="n">
        <f t="shared" si="32"/>
        <v>5.145423526550208E-2</v>
      </c>
      <c r="Y35" s="25" t="n">
        <f t="shared" si="32"/>
        <v>5.5716387361406432E-2</v>
      </c>
      <c r="Z35" s="25" t="n">
        <f t="shared" si="32"/>
        <v>4.0528919531012529E-2</v>
      </c>
      <c r="AA35" s="25" t="n">
        <f t="shared" si="32"/>
        <v>3.6283702082924724E-2</v>
      </c>
      <c r="AB35" s="25" t="n">
        <f t="shared" si="32"/>
        <v>3.5837546160499945E-2</v>
      </c>
      <c r="AC35" s="25" t="n">
        <f t="shared" si="32"/>
        <v>3.2635265838556513E-2</v>
      </c>
      <c r="AD35" s="25" t="n">
        <f t="shared" si="32"/>
        <v>3.2116344486653334E-2</v>
      </c>
      <c r="AE35" s="25" t="n">
        <f t="shared" si="32"/>
        <v>3.5350491374940167E-2</v>
      </c>
      <c r="AF35" s="25" t="n">
        <f t="shared" si="32"/>
        <v>3.5798087414684342E-2</v>
      </c>
      <c r="AG35" s="25" t="n">
        <f t="shared" si="32"/>
        <v>4.0392184403876631E-2</v>
      </c>
      <c r="AH35" s="25" t="n">
        <f t="shared" si="32"/>
        <v>3.9121371213817861E-2</v>
      </c>
      <c r="AI35" s="25" t="n">
        <f t="shared" si="32"/>
        <v>4.4716248417385099E-2</v>
      </c>
      <c r="AJ35" s="25" t="n">
        <f t="shared" si="32"/>
        <v>4.8647750648807338E-2</v>
      </c>
      <c r="AK35" s="25" t="n">
        <f t="shared" si="32"/>
        <v>5.7338988373921713E-2</v>
      </c>
      <c r="AL35" s="25" t="n">
        <f t="shared" si="32"/>
        <v>5.1442145853461033E-2</v>
      </c>
      <c r="AM35" s="25" t="n">
        <f t="shared" si="32"/>
        <v>4.5181808253573194E-2</v>
      </c>
      <c r="AN35" s="25" t="n">
        <f t="shared" si="32"/>
        <v>3.7223088350468857E-2</v>
      </c>
      <c r="AO35" s="25" t="n">
        <f t="shared" si="32"/>
        <v>3.6808933493608621E-2</v>
      </c>
      <c r="AP35" s="25" t="n">
        <f t="shared" si="32"/>
        <v>3.4222620899821282E-2</v>
      </c>
      <c r="AQ35" s="25" t="n">
        <f t="shared" si="32"/>
        <v>3.9022572381484717E-2</v>
      </c>
      <c r="AR35" s="25" t="n">
        <f t="shared" si="32"/>
        <v>0.2036815472844776</v>
      </c>
      <c r="AS35" s="25" t="n">
        <f t="shared" si="32"/>
        <v>0.18107037971008422</v>
      </c>
      <c r="AT35" s="25" t="n">
        <f t="shared" si="32"/>
        <v>0.25873462364716399</v>
      </c>
    </row>
    <row r="36">
      <c r="L36" s="33" t="str">
        <f t="shared" si="24"/>
        <v>R&amp;D facilities and major equipment</v>
      </c>
      <c r="M36" s="25" t="n">
        <f t="shared" ref="M36:AT36" si="33">IFERROR(M23/M$24,"")</f>
        <v>1.37237201556947E-2</v>
      </c>
      <c r="N36" s="25" t="n">
        <f t="shared" si="33"/>
        <v>1.0617621017519679E-2</v>
      </c>
      <c r="O36" s="25" t="n">
        <f t="shared" si="33"/>
        <v>8.7666530660536705E-3</v>
      </c>
      <c r="P36" s="25" t="n">
        <f t="shared" si="33"/>
        <v>1.8208944684823272E-2</v>
      </c>
      <c r="Q36" s="25" t="n">
        <f t="shared" si="33"/>
        <v>2.9993151254712084E-2</v>
      </c>
      <c r="R36" s="25" t="n">
        <f t="shared" si="33"/>
        <v>3.2209258602289056E-2</v>
      </c>
      <c r="S36" s="25" t="n">
        <f t="shared" si="33"/>
        <v>3.1734539777361001E-2</v>
      </c>
      <c r="T36" s="25" t="n">
        <f t="shared" si="33"/>
        <v>2.5167558412017479E-2</v>
      </c>
      <c r="U36" s="25" t="n">
        <f t="shared" si="33"/>
        <v>3.0403077668736189E-2</v>
      </c>
      <c r="V36" s="25" t="n">
        <f t="shared" si="33"/>
        <v>3.4030312389942086E-2</v>
      </c>
      <c r="W36" s="25" t="n">
        <f t="shared" si="33"/>
        <v>3.4040403710379717E-2</v>
      </c>
      <c r="X36" s="25" t="n">
        <f t="shared" si="33"/>
        <v>3.0007356242396269E-2</v>
      </c>
      <c r="Y36" s="25" t="n">
        <f t="shared" si="33"/>
        <v>1.9473309416349564E-2</v>
      </c>
      <c r="Z36" s="25" t="n">
        <f t="shared" si="33"/>
        <v>2.1900334631198566E-2</v>
      </c>
      <c r="AA36" s="25" t="n">
        <f t="shared" si="33"/>
        <v>2.3336198647353739E-2</v>
      </c>
      <c r="AB36" s="25" t="n">
        <f t="shared" si="33"/>
        <v>2.3967359192098789E-2</v>
      </c>
      <c r="AC36" s="25" t="n">
        <f t="shared" si="33"/>
        <v>1.9564196145429803E-2</v>
      </c>
      <c r="AD36" s="25" t="n">
        <f t="shared" si="33"/>
        <v>1.443475308017852E-2</v>
      </c>
      <c r="AE36" s="25" t="n">
        <f t="shared" si="33"/>
        <v>1.5064281766378324E-2</v>
      </c>
      <c r="AF36" s="25" t="n">
        <f t="shared" si="33"/>
        <v>4.4039858813112566E-3</v>
      </c>
      <c r="AG36" s="25" t="n">
        <f t="shared" si="33"/>
        <v>2.6922007780906337E-3</v>
      </c>
      <c r="AH36" s="25" t="n">
        <f t="shared" si="33"/>
        <v>3.2017471796723872E-3</v>
      </c>
      <c r="AI36" s="25" t="n">
        <f t="shared" si="33"/>
        <v>2.1274874627870322E-3</v>
      </c>
      <c r="AJ36" s="25" t="n">
        <f t="shared" si="33"/>
        <v>3.5764272952162738E-3</v>
      </c>
      <c r="AK36" s="25" t="n">
        <f t="shared" si="33"/>
        <v>3.1437099020707898E-3</v>
      </c>
      <c r="AL36" s="25" t="n">
        <f t="shared" si="33"/>
        <v>3.5565777310572855E-3</v>
      </c>
      <c r="AM36" s="25" t="n">
        <f t="shared" si="33"/>
        <v>4.6560006931971485E-3</v>
      </c>
      <c r="AN36" s="25" t="n">
        <f t="shared" si="33"/>
        <v>6.1584528128026186E-3</v>
      </c>
      <c r="AO36" s="25" t="n">
        <f t="shared" si="33"/>
        <v>7.1829764572275039E-3</v>
      </c>
      <c r="AP36" s="25" t="n">
        <f t="shared" si="33"/>
        <v>4.4369115747030724E-3</v>
      </c>
      <c r="AQ36" s="25" t="n">
        <f t="shared" si="33"/>
        <v>7.190401357606264E-3</v>
      </c>
      <c r="AR36" s="25" t="n">
        <f t="shared" si="33"/>
        <v>8.0685055360297547E-2</v>
      </c>
      <c r="AS36" s="25" t="n">
        <f t="shared" si="33"/>
        <v>6.4723297467454796E-2</v>
      </c>
      <c r="AT36" s="25" t="n">
        <f t="shared" si="33"/>
        <v>6.4384231593687127E-2</v>
      </c>
    </row>
    <row r="37">
      <c r="L37" s="1" t="s">
        <v>40</v>
      </c>
      <c r="M37" s="25" t="n">
        <f t="shared" ref="M37:AT37" si="34">IF(SUM(M28:M36)=1,SUM(M28:M36),FALSE)</f>
        <v>1</v>
      </c>
      <c r="N37" s="25" t="n">
        <f t="shared" si="34"/>
        <v>1</v>
      </c>
      <c r="O37" s="25" t="n">
        <f t="shared" si="34"/>
        <v>1</v>
      </c>
      <c r="P37" s="25" t="n">
        <f t="shared" si="34"/>
        <v>1</v>
      </c>
      <c r="Q37" s="25" t="n">
        <f t="shared" si="34"/>
        <v>1</v>
      </c>
      <c r="R37" s="25" t="n">
        <f t="shared" si="34"/>
        <v>1</v>
      </c>
      <c r="S37" s="25" t="n">
        <f t="shared" si="34"/>
        <v>0.99999999999999989</v>
      </c>
      <c r="T37" s="25" t="n">
        <f t="shared" si="34"/>
        <v>1</v>
      </c>
      <c r="U37" s="25" t="n">
        <f t="shared" si="34"/>
        <v>1</v>
      </c>
      <c r="V37" s="25" t="n">
        <f t="shared" si="34"/>
        <v>1</v>
      </c>
      <c r="W37" s="25" t="n">
        <f t="shared" si="34"/>
        <v>0.99999999999999989</v>
      </c>
      <c r="X37" s="25" t="n">
        <f t="shared" si="34"/>
        <v>1</v>
      </c>
      <c r="Y37" s="25" t="n">
        <f t="shared" si="34"/>
        <v>0.99999999999999989</v>
      </c>
      <c r="Z37" s="25" t="n">
        <f t="shared" si="34"/>
        <v>1</v>
      </c>
      <c r="AA37" s="25" t="n">
        <f t="shared" si="34"/>
        <v>1</v>
      </c>
      <c r="AB37" s="25" t="n">
        <f t="shared" si="34"/>
        <v>1</v>
      </c>
      <c r="AC37" s="25" t="n">
        <f t="shared" si="34"/>
        <v>1</v>
      </c>
      <c r="AD37" s="25" t="n">
        <f t="shared" si="34"/>
        <v>0.99999999999999989</v>
      </c>
      <c r="AE37" s="25" t="n">
        <f t="shared" si="34"/>
        <v>0.99999999999999989</v>
      </c>
      <c r="AF37" s="25" t="n">
        <f t="shared" si="34"/>
        <v>1</v>
      </c>
      <c r="AG37" s="25" t="n">
        <f t="shared" si="34"/>
        <v>1</v>
      </c>
      <c r="AH37" s="25" t="n">
        <f t="shared" si="34"/>
        <v>1.0000000000000002</v>
      </c>
      <c r="AI37" s="25" t="n">
        <f t="shared" si="34"/>
        <v>0.99999999999999978</v>
      </c>
      <c r="AJ37" s="25" t="n">
        <f t="shared" si="34"/>
        <v>1</v>
      </c>
      <c r="AK37" s="25" t="n">
        <f t="shared" si="34"/>
        <v>1</v>
      </c>
      <c r="AL37" s="25" t="n">
        <f t="shared" si="34"/>
        <v>1.0000000000000002</v>
      </c>
      <c r="AM37" s="25" t="n">
        <f t="shared" si="34"/>
        <v>1</v>
      </c>
      <c r="AN37" s="25" t="n">
        <f t="shared" si="34"/>
        <v>1</v>
      </c>
      <c r="AO37" s="25" t="n">
        <f t="shared" si="34"/>
        <v>1</v>
      </c>
      <c r="AP37" s="25" t="n">
        <f t="shared" si="34"/>
        <v>1.0000000000000002</v>
      </c>
      <c r="AQ37" s="25" t="n">
        <f t="shared" si="34"/>
        <v>1.0000000000000002</v>
      </c>
      <c r="AR37" s="25" t="n">
        <f t="shared" si="34"/>
        <v>1</v>
      </c>
      <c r="AS37" s="25" t="n">
        <f t="shared" si="34"/>
        <v>0.99999999999999978</v>
      </c>
      <c r="AT37" s="25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2" t="s">
        <v>402</v>
      </c>
      <c r="O1" s="82" t="s">
        <v>403</v>
      </c>
      <c r="P1" s="82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2" t="n">
        <v>13270461</v>
      </c>
      <c r="N2" s="2" t="n">
        <v>-1320382</v>
      </c>
      <c r="O2" s="2" t="n">
        <v>1977295.89</v>
      </c>
      <c r="P2" s="2" t="n">
        <v>244624801</v>
      </c>
      <c r="Q2" s="2" t="n">
        <v>219930669.09999999</v>
      </c>
      <c r="R2" s="2" t="n">
        <v>479062468.04000002</v>
      </c>
      <c r="S2" s="2" t="n">
        <v>579939887.13</v>
      </c>
      <c r="T2" s="2" t="n">
        <v>946973502.76999998</v>
      </c>
      <c r="U2" s="2" t="n">
        <v>1409196643.4200001</v>
      </c>
      <c r="V2" s="2" t="n">
        <v>1074251887.6700001</v>
      </c>
      <c r="W2" s="2" t="n">
        <v>2240471975.8099999</v>
      </c>
      <c r="X2" s="2" t="n">
        <v>233567363.78999999</v>
      </c>
      <c r="Y2" s="2"/>
      <c r="Z2" s="2"/>
    </row>
    <row r="3">
      <c r="A3" t="str">
        <f>L3</f>
        <v>R&amp;D</v>
      </c>
      <c r="L3" t="s">
        <v>427</v>
      </c>
      <c r="M3" s="2" t="n">
        <v>326666879.73000002</v>
      </c>
      <c r="N3" s="2" t="n">
        <v>524299944.60000002</v>
      </c>
      <c r="O3" s="2" t="n">
        <v>692906021.78999996</v>
      </c>
      <c r="P3" s="2" t="n">
        <v>1187333627.8199999</v>
      </c>
      <c r="Q3" s="2" t="n">
        <v>1853556666.47</v>
      </c>
      <c r="R3" s="2" t="n">
        <v>3314653610.8800001</v>
      </c>
      <c r="S3" s="2" t="n">
        <v>6283324286.9300003</v>
      </c>
      <c r="T3" s="2" t="n">
        <v>14847864768.360001</v>
      </c>
      <c r="U3" s="2" t="n">
        <v>11797929547.51</v>
      </c>
      <c r="V3" s="2" t="n">
        <v>8909173660.8199997</v>
      </c>
      <c r="W3" s="2" t="n">
        <v>12472345754.83</v>
      </c>
      <c r="X3" s="2" t="n">
        <v>2683432286.9200001</v>
      </c>
      <c r="Y3" s="2"/>
      <c r="Z3" s="2"/>
    </row>
    <row r="4">
      <c r="A4" t="str">
        <f>L4</f>
        <v>Services</v>
      </c>
      <c r="L4" t="s">
        <v>477</v>
      </c>
      <c r="M4" s="2" t="n">
        <v>622432</v>
      </c>
      <c r="N4" s="2" t="n">
        <v>579522</v>
      </c>
      <c r="O4" s="2" t="n">
        <v>0</v>
      </c>
      <c r="P4" s="2" t="n">
        <v>1197901.48</v>
      </c>
      <c r="Q4" s="2" t="n">
        <v>42000986.299999997</v>
      </c>
      <c r="R4" s="2" t="n">
        <v>160193150.25999999</v>
      </c>
      <c r="S4" s="2" t="n">
        <v>348151914.73000002</v>
      </c>
      <c r="T4" s="2" t="n">
        <v>540302437.99000001</v>
      </c>
      <c r="U4" s="2" t="n">
        <v>1459620002.1099999</v>
      </c>
      <c r="V4" s="2" t="n">
        <v>997211964.92999995</v>
      </c>
      <c r="W4" s="2" t="n">
        <v>967685666.61000001</v>
      </c>
      <c r="X4" s="2" t="n">
        <v>209387718.94999999</v>
      </c>
      <c r="Y4" s="2"/>
      <c r="Z4" s="2"/>
    </row>
    <row r="5">
      <c r="A5" t="str">
        <f>L5</f>
        <v>Grand Total</v>
      </c>
      <c r="L5" t="s">
        <v>416</v>
      </c>
      <c r="M5" s="2" t="n">
        <f t="shared" ref="M5:X5" si="0">SUM(M2:M4)</f>
        <v>340559772.73000002</v>
      </c>
      <c r="N5" s="2" t="n">
        <f t="shared" si="0"/>
        <v>523559084.60000002</v>
      </c>
      <c r="O5" s="2" t="n">
        <f t="shared" si="0"/>
        <v>694883317.67999995</v>
      </c>
      <c r="P5" s="2" t="n">
        <f t="shared" si="0"/>
        <v>1433156330.3</v>
      </c>
      <c r="Q5" s="2" t="n">
        <f t="shared" si="0"/>
        <v>2115488321.8699999</v>
      </c>
      <c r="R5" s="2" t="n">
        <f t="shared" si="0"/>
        <v>3953909229.1800003</v>
      </c>
      <c r="S5" s="2" t="n">
        <f t="shared" si="0"/>
        <v>7211416088.7900009</v>
      </c>
      <c r="T5" s="2" t="n">
        <f t="shared" si="0"/>
        <v>16335140709.120001</v>
      </c>
      <c r="U5" s="2" t="n">
        <f t="shared" si="0"/>
        <v>14666746193.040001</v>
      </c>
      <c r="V5" s="2" t="n">
        <f t="shared" si="0"/>
        <v>10980637513.42</v>
      </c>
      <c r="W5" s="2" t="n">
        <f t="shared" si="0"/>
        <v>15680503397.25</v>
      </c>
      <c r="X5" s="2" t="n">
        <f t="shared" si="0"/>
        <v>3126387369.6599998</v>
      </c>
      <c r="Y5" s="2"/>
      <c r="Z5" s="2"/>
    </row>
    <row r="6">
      <c r="N6" s="45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/>
    <row r="8">
      <c r="A8" s="1" t="str">
        <f>L8</f>
        <v>SimpleArea</v>
      </c>
      <c r="B8" s="31" t="str">
        <f>O8</f>
        <v>2015</v>
      </c>
      <c r="C8" s="31" t="str">
        <f t="shared" ref="C8:E12" si="1">U8</f>
        <v>2021</v>
      </c>
      <c r="D8" s="31" t="str">
        <f t="shared" si="1"/>
        <v>2022</v>
      </c>
      <c r="E8" s="31" t="str">
        <f t="shared" si="1"/>
        <v>2023</v>
      </c>
      <c r="F8" s="31" t="str">
        <f>U8&amp;"-"&amp;V8</f>
        <v>2021-2022</v>
      </c>
      <c r="G8" s="31" t="str">
        <f>O8&amp;"-"&amp;V8</f>
        <v>2015-2022</v>
      </c>
      <c r="H8" s="31" t="str">
        <f>W8&amp;"/"&amp;V8</f>
        <v>2023/2022</v>
      </c>
      <c r="I8" s="31" t="str">
        <f>"Share "&amp;V8</f>
        <v>Share 2022</v>
      </c>
      <c r="J8" s="31" t="str">
        <f>"Share "&amp;W8</f>
        <v>Share 2023</v>
      </c>
      <c r="K8" s="31"/>
      <c r="L8" s="31" t="s">
        <v>425</v>
      </c>
      <c r="M8" s="31" t="s">
        <v>401</v>
      </c>
      <c r="N8" t="s">
        <v>402</v>
      </c>
      <c r="O8" s="79" t="s">
        <v>403</v>
      </c>
      <c r="P8" s="79" t="s">
        <v>404</v>
      </c>
      <c r="Q8" s="79" t="s">
        <v>405</v>
      </c>
      <c r="R8" s="79" t="s">
        <v>406</v>
      </c>
      <c r="S8" s="79" t="s">
        <v>407</v>
      </c>
      <c r="T8" s="79" t="s">
        <v>408</v>
      </c>
      <c r="U8" s="79" t="s">
        <v>409</v>
      </c>
      <c r="V8" s="79" t="s">
        <v>410</v>
      </c>
      <c r="W8" s="79" t="s">
        <v>411</v>
      </c>
      <c r="X8" s="79" t="s">
        <v>417</v>
      </c>
      <c r="Y8" s="79"/>
      <c r="Z8" s="79"/>
    </row>
    <row r="9">
      <c r="A9" s="11" t="str">
        <f>L9</f>
        <v>Products</v>
      </c>
      <c r="B9" s="2" t="n">
        <f>O9</f>
        <v>2371662.74464904</v>
      </c>
      <c r="C9" s="2" t="n">
        <f t="shared" si="1"/>
        <v>1506836489.61796</v>
      </c>
      <c r="D9" s="2" t="n">
        <f t="shared" si="1"/>
        <v>1074251887.6700001</v>
      </c>
      <c r="E9" s="2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8"/>
      <c r="L9" s="8" t="s">
        <v>464</v>
      </c>
      <c r="M9" s="2" t="n">
        <v>16411167.1706478</v>
      </c>
      <c r="N9" s="2" t="n">
        <v>-1601885.40746089</v>
      </c>
      <c r="O9" s="2" t="n">
        <v>2371662.74464904</v>
      </c>
      <c r="P9" s="2" t="n">
        <v>291003223.18941498</v>
      </c>
      <c r="Q9" s="2" t="n">
        <v>257038228.98910701</v>
      </c>
      <c r="R9" s="2" t="n">
        <v>547046940.46116495</v>
      </c>
      <c r="S9" s="2" t="n">
        <v>649518231.93742394</v>
      </c>
      <c r="T9" s="2" t="n">
        <v>1046624304.62441</v>
      </c>
      <c r="U9" s="2" t="n">
        <v>1506836489.61796</v>
      </c>
      <c r="V9" s="2" t="n">
        <v>1074251887.6700001</v>
      </c>
      <c r="W9" s="2" t="n">
        <v>2136958539.69783</v>
      </c>
      <c r="X9" s="2" t="n">
        <v>217633282.50904801</v>
      </c>
      <c r="Y9" s="2"/>
      <c r="Z9" s="2"/>
    </row>
    <row r="10">
      <c r="A10" s="11" t="str">
        <f>L10</f>
        <v>R&amp;D</v>
      </c>
      <c r="B10" s="2" t="n">
        <f>O10</f>
        <v>831104442.048033</v>
      </c>
      <c r="C10" s="2" t="n">
        <f t="shared" si="1"/>
        <v>12615379710.943199</v>
      </c>
      <c r="D10" s="2" t="n">
        <f t="shared" si="1"/>
        <v>8909173660.8199997</v>
      </c>
      <c r="E10" s="2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8"/>
      <c r="L10" s="8" t="s">
        <v>427</v>
      </c>
      <c r="M10" s="2" t="n">
        <v>403978789.61122203</v>
      </c>
      <c r="N10" s="2" t="n">
        <v>636079884.75099897</v>
      </c>
      <c r="O10" s="2" t="n">
        <v>831104442.048033</v>
      </c>
      <c r="P10" s="2" t="n">
        <v>1412440240.25512</v>
      </c>
      <c r="Q10" s="2" t="n">
        <v>2166295973.3177199</v>
      </c>
      <c r="R10" s="2" t="n">
        <v>3785041069.7776799</v>
      </c>
      <c r="S10" s="2" t="n">
        <v>7037166734.1815701</v>
      </c>
      <c r="T10" s="2" t="n">
        <v>16410317810.2507</v>
      </c>
      <c r="U10" s="2" t="n">
        <v>12615379710.943199</v>
      </c>
      <c r="V10" s="2" t="n">
        <v>8909173660.8199997</v>
      </c>
      <c r="W10" s="2" t="n">
        <v>11896103168.7138</v>
      </c>
      <c r="X10" s="2" t="n">
        <v>2500367206.7739601</v>
      </c>
      <c r="Y10" s="2"/>
      <c r="Z10" s="2"/>
    </row>
    <row r="11">
      <c r="A11" s="11" t="str">
        <f>L11</f>
        <v>Services</v>
      </c>
      <c r="B11" s="2" t="n">
        <f>O11</f>
        <v>0</v>
      </c>
      <c r="C11" s="2" t="n">
        <f t="shared" si="1"/>
        <v>1560753561.5596001</v>
      </c>
      <c r="D11" s="2" t="n">
        <f t="shared" si="1"/>
        <v>997211964.92999995</v>
      </c>
      <c r="E11" s="2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8"/>
      <c r="L11" s="8" t="s">
        <v>477</v>
      </c>
      <c r="M11" s="2" t="n">
        <v>769742.33256558701</v>
      </c>
      <c r="N11" s="2" t="n">
        <v>703075.19725545403</v>
      </c>
      <c r="O11" s="2" t="n">
        <v>0</v>
      </c>
      <c r="P11" s="2" t="n">
        <v>1425011.6517963801</v>
      </c>
      <c r="Q11" s="2" t="n">
        <v>49087556.449159801</v>
      </c>
      <c r="R11" s="2" t="n">
        <v>182926400.164689</v>
      </c>
      <c r="S11" s="2" t="n">
        <v>389921474.82756001</v>
      </c>
      <c r="T11" s="2" t="n">
        <v>597158908.66431499</v>
      </c>
      <c r="U11" s="2" t="n">
        <v>1560753561.5596001</v>
      </c>
      <c r="V11" s="2" t="n">
        <v>997211964.92999995</v>
      </c>
      <c r="W11" s="2" t="n">
        <v>922977020.61540496</v>
      </c>
      <c r="X11" s="2" t="n">
        <v>195103185.02006999</v>
      </c>
      <c r="Y11" s="2"/>
      <c r="Z11" s="2"/>
    </row>
    <row r="12">
      <c r="A12" s="11" t="str">
        <f>L12</f>
        <v>Grand Total</v>
      </c>
      <c r="B12" s="2" t="n">
        <f>O12</f>
        <v>833476104.79268205</v>
      </c>
      <c r="C12" s="2" t="n">
        <f t="shared" si="1"/>
        <v>15682969762.12076</v>
      </c>
      <c r="D12" s="2" t="n">
        <f t="shared" si="1"/>
        <v>10980637513.42</v>
      </c>
      <c r="E12" s="2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8"/>
      <c r="L12" s="8" t="s">
        <v>416</v>
      </c>
      <c r="M12" s="2" t="n">
        <f t="shared" ref="M12:X12" si="2">SUM(M9:M11)</f>
        <v>421159699.11443543</v>
      </c>
      <c r="N12" s="2" t="n">
        <f t="shared" si="2"/>
        <v>635181074.54079354</v>
      </c>
      <c r="O12" s="2" t="n">
        <f t="shared" si="2"/>
        <v>833476104.79268205</v>
      </c>
      <c r="P12" s="2" t="n">
        <f t="shared" si="2"/>
        <v>1704868475.0963314</v>
      </c>
      <c r="Q12" s="2" t="n">
        <f t="shared" si="2"/>
        <v>2472421758.7559867</v>
      </c>
      <c r="R12" s="2" t="n">
        <f t="shared" si="2"/>
        <v>4515014410.4035339</v>
      </c>
      <c r="S12" s="2" t="n">
        <f t="shared" si="2"/>
        <v>8076606440.9465542</v>
      </c>
      <c r="T12" s="2" t="n">
        <f t="shared" si="2"/>
        <v>18054101023.539425</v>
      </c>
      <c r="U12" s="2" t="n">
        <f t="shared" si="2"/>
        <v>15682969762.12076</v>
      </c>
      <c r="V12" s="2" t="n">
        <f t="shared" si="2"/>
        <v>10980637513.42</v>
      </c>
      <c r="W12" s="2" t="n">
        <f t="shared" si="2"/>
        <v>14956038729.027035</v>
      </c>
      <c r="X12" s="2" t="n">
        <f t="shared" si="2"/>
        <v>2913103674.3030782</v>
      </c>
      <c r="Y12" s="2"/>
      <c r="Z12" s="2"/>
    </row>
    <row r="13">
      <c r="B13" s="81"/>
      <c r="C13" s="81"/>
      <c r="D13" s="81"/>
      <c r="E13" s="80"/>
      <c r="F13" s="80"/>
      <c r="N13" s="4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2" t="n">
        <v>12000000</v>
      </c>
      <c r="N2" s="2" t="n">
        <v>-2456382</v>
      </c>
      <c r="O2" s="2"/>
      <c r="P2" s="2"/>
      <c r="Q2" s="2" t="n">
        <v>4095000</v>
      </c>
      <c r="R2" s="2" t="n">
        <v>15151991</v>
      </c>
      <c r="S2" s="2" t="n">
        <v>139945505.38999999</v>
      </c>
      <c r="T2" s="2" t="n">
        <v>456065507.38999999</v>
      </c>
      <c r="U2" s="2" t="n">
        <v>26882453.649999999</v>
      </c>
      <c r="V2" s="2" t="n">
        <v>69975938.930000007</v>
      </c>
      <c r="W2" s="2" t="n">
        <v>24244803.27</v>
      </c>
      <c r="X2" s="2" t="n">
        <v>42165650.189999998</v>
      </c>
      <c r="Y2" s="2"/>
      <c r="Z2" s="2"/>
    </row>
    <row r="3">
      <c r="A3" t="str">
        <f t="shared" si="0"/>
        <v>Electronics, Comms, &amp; Sensors</v>
      </c>
      <c r="L3" t="s">
        <v>431</v>
      </c>
      <c r="M3" s="2" t="n">
        <v>2358098</v>
      </c>
      <c r="N3" s="2" t="n">
        <v>1136000</v>
      </c>
      <c r="O3" s="2" t="n">
        <v>1118000</v>
      </c>
      <c r="P3" s="2" t="n">
        <v>2131800</v>
      </c>
      <c r="Q3" s="2" t="n">
        <v>81573195.400000006</v>
      </c>
      <c r="R3" s="2" t="n">
        <v>269947923.24000001</v>
      </c>
      <c r="S3" s="2" t="n">
        <v>735818973.79999995</v>
      </c>
      <c r="T3" s="2" t="n">
        <v>851863707.26999998</v>
      </c>
      <c r="U3" s="2" t="n">
        <v>1018802944.8099999</v>
      </c>
      <c r="V3" s="2" t="n">
        <v>1090495121.9000001</v>
      </c>
      <c r="W3" s="2" t="n">
        <v>2254721615.3299999</v>
      </c>
      <c r="X3" s="2" t="n">
        <v>263394122.59999999</v>
      </c>
      <c r="Y3" s="2"/>
      <c r="Z3" s="2"/>
    </row>
    <row r="4">
      <c r="A4" t="str">
        <f t="shared" si="0"/>
        <v>Facilities and Construction</v>
      </c>
      <c r="L4" t="s">
        <v>432</v>
      </c>
      <c r="M4" s="2"/>
      <c r="N4" s="2"/>
      <c r="O4" s="2"/>
      <c r="P4" s="2"/>
      <c r="Q4" s="2"/>
      <c r="R4" s="2" t="n">
        <v>38076</v>
      </c>
      <c r="S4" s="2" t="n">
        <v>3250215.47</v>
      </c>
      <c r="T4" s="2" t="n">
        <v>5885710.4299999997</v>
      </c>
      <c r="U4" s="2" t="n">
        <v>15220614.890000001</v>
      </c>
      <c r="V4" s="2" t="n">
        <v>54211804.259999998</v>
      </c>
      <c r="W4" s="2" t="n">
        <v>59459175.780000001</v>
      </c>
      <c r="X4" s="2" t="n">
        <v>-1486728.82</v>
      </c>
      <c r="Y4" s="2"/>
      <c r="Z4" s="2"/>
    </row>
    <row r="5">
      <c r="A5" t="str">
        <f t="shared" si="0"/>
        <v>Land Vehicles</v>
      </c>
      <c r="L5" t="s">
        <v>433</v>
      </c>
      <c r="M5" s="2"/>
      <c r="N5" s="2"/>
      <c r="O5" s="2"/>
      <c r="P5" s="2" t="n">
        <v>242871013</v>
      </c>
      <c r="Q5" s="2" t="n">
        <v>172456428</v>
      </c>
      <c r="R5" s="2" t="n">
        <v>310034438.70999998</v>
      </c>
      <c r="S5" s="2" t="n">
        <v>95938894.909999996</v>
      </c>
      <c r="T5" s="2" t="n">
        <v>157498288.30000001</v>
      </c>
      <c r="U5" s="2" t="n">
        <v>173475467.55000001</v>
      </c>
      <c r="V5" s="2" t="n">
        <v>113872998</v>
      </c>
      <c r="W5" s="2" t="n">
        <v>57687985.229999997</v>
      </c>
      <c r="X5" s="2" t="n">
        <v>90544.79</v>
      </c>
      <c r="Y5" s="2"/>
      <c r="Z5" s="2"/>
    </row>
    <row r="6">
      <c r="A6" t="str">
        <f t="shared" si="0"/>
        <v>Missile Defense</v>
      </c>
      <c r="L6" t="s">
        <v>434</v>
      </c>
      <c r="M6" s="2"/>
      <c r="N6" s="2"/>
      <c r="O6" s="2"/>
      <c r="P6" s="2"/>
      <c r="Q6" s="2"/>
      <c r="R6" s="2"/>
      <c r="S6" s="2"/>
      <c r="T6" s="2" t="n">
        <v>79948980</v>
      </c>
      <c r="U6" s="2" t="n">
        <v>164193402</v>
      </c>
      <c r="V6" s="2" t="n">
        <v>239101539</v>
      </c>
      <c r="W6" s="2" t="n">
        <v>429224933.80000001</v>
      </c>
      <c r="X6" s="2" t="n">
        <v>50819960</v>
      </c>
      <c r="Y6" s="2"/>
      <c r="Z6" s="2"/>
    </row>
    <row r="7">
      <c r="A7" t="str">
        <f t="shared" si="0"/>
        <v>Ordnance and Missiles</v>
      </c>
      <c r="L7" t="s">
        <v>435</v>
      </c>
      <c r="M7" s="2" t="n">
        <v>285893757.00999999</v>
      </c>
      <c r="N7" s="2" t="n">
        <v>446685336.89999998</v>
      </c>
      <c r="O7" s="2" t="n">
        <v>501648660.81999999</v>
      </c>
      <c r="P7" s="2" t="n">
        <v>579220498.38999999</v>
      </c>
      <c r="Q7" s="2" t="n">
        <v>946511490.71000004</v>
      </c>
      <c r="R7" s="2" t="n">
        <v>2166459171.6399999</v>
      </c>
      <c r="S7" s="2" t="n">
        <v>2807329764.1300001</v>
      </c>
      <c r="T7" s="2" t="n">
        <v>2587690747</v>
      </c>
      <c r="U7" s="2" t="n">
        <v>2167354026.9400001</v>
      </c>
      <c r="V7" s="2" t="n">
        <v>1636760006.6400001</v>
      </c>
      <c r="W7" s="2" t="n">
        <v>1547941201.6400001</v>
      </c>
      <c r="X7" s="2" t="n">
        <v>153494175.31</v>
      </c>
      <c r="Y7" s="2"/>
      <c r="Z7" s="2"/>
    </row>
    <row r="8">
      <c r="A8" t="str">
        <f t="shared" si="0"/>
        <v>Other Products</v>
      </c>
      <c r="L8" t="s">
        <v>436</v>
      </c>
      <c r="M8" s="2"/>
      <c r="N8" s="2"/>
      <c r="O8" s="2"/>
      <c r="P8" s="2"/>
      <c r="Q8" s="2" t="n">
        <v>57335</v>
      </c>
      <c r="R8" s="2" t="n">
        <v>25981140.039999999</v>
      </c>
      <c r="S8" s="2" t="n">
        <v>134059084.94</v>
      </c>
      <c r="T8" s="2" t="n">
        <v>131780525.2</v>
      </c>
      <c r="U8" s="2" t="n">
        <v>465404468.74000001</v>
      </c>
      <c r="V8" s="2" t="n">
        <v>314663002.43000001</v>
      </c>
      <c r="W8" s="2" t="n">
        <v>576789050.77999997</v>
      </c>
      <c r="X8" s="2" t="n">
        <v>27941324.289999999</v>
      </c>
      <c r="Y8" s="2"/>
      <c r="Z8" s="2"/>
    </row>
    <row r="9">
      <c r="A9" t="str">
        <f t="shared" si="0"/>
        <v>Other R&amp;D and Knowledge Based</v>
      </c>
      <c r="L9" t="s">
        <v>437</v>
      </c>
      <c r="M9" s="2" t="n">
        <v>40307917.719999999</v>
      </c>
      <c r="N9" s="2" t="n">
        <v>78194129.700000003</v>
      </c>
      <c r="O9" s="2" t="n">
        <v>192116656.86000001</v>
      </c>
      <c r="P9" s="2" t="n">
        <v>608933018.90999997</v>
      </c>
      <c r="Q9" s="2" t="n">
        <v>910794872.75999999</v>
      </c>
      <c r="R9" s="2" t="n">
        <v>1102650839.8399999</v>
      </c>
      <c r="S9" s="2" t="n">
        <v>2411777510.5799999</v>
      </c>
      <c r="T9" s="2" t="n">
        <v>11316837286.629999</v>
      </c>
      <c r="U9" s="2" t="n">
        <v>9513377624.6700001</v>
      </c>
      <c r="V9" s="2" t="n">
        <v>7241890545.6000004</v>
      </c>
      <c r="W9" s="2" t="n">
        <v>10902539385.049999</v>
      </c>
      <c r="X9" s="2" t="n">
        <v>2362204414.7399998</v>
      </c>
      <c r="Y9" s="2"/>
      <c r="Z9" s="2"/>
    </row>
    <row r="10">
      <c r="A10" t="str">
        <f t="shared" si="0"/>
        <v>Other Services</v>
      </c>
      <c r="L10" t="s">
        <v>438</v>
      </c>
      <c r="M10" s="2"/>
      <c r="N10" s="2"/>
      <c r="O10" s="2"/>
      <c r="P10" s="2"/>
      <c r="Q10" s="2"/>
      <c r="R10" s="2"/>
      <c r="S10" s="2"/>
      <c r="T10" s="2" t="n">
        <v>4655556.8499999996</v>
      </c>
      <c r="U10" s="2" t="n">
        <v>657827090.72000003</v>
      </c>
      <c r="V10" s="2" t="n">
        <v>20404883.870000001</v>
      </c>
      <c r="W10" s="2" t="n">
        <v>-359173171.51999998</v>
      </c>
      <c r="X10" s="2" t="n">
        <v>1579654</v>
      </c>
      <c r="Y10" s="2"/>
      <c r="Z10" s="2"/>
    </row>
    <row r="11">
      <c r="A11" t="str">
        <f t="shared" si="0"/>
        <v>Ships &amp; Submarines</v>
      </c>
      <c r="L11" t="s">
        <v>439</v>
      </c>
      <c r="M11" s="2"/>
      <c r="N11" s="2"/>
      <c r="O11" s="2"/>
      <c r="P11" s="2"/>
      <c r="Q11" s="2"/>
      <c r="R11" s="2"/>
      <c r="S11" s="2"/>
      <c r="T11" s="2" t="n">
        <v>16050000</v>
      </c>
      <c r="U11" s="2" t="n">
        <v>17718734.32</v>
      </c>
      <c r="V11" s="2" t="n">
        <v>23467888.649999999</v>
      </c>
      <c r="W11" s="2" t="n">
        <v>45173911.590000004</v>
      </c>
      <c r="X11" s="2" t="n">
        <v>563100.51</v>
      </c>
      <c r="Y11" s="2"/>
      <c r="Z11" s="2"/>
    </row>
    <row r="12">
      <c r="A12" t="str">
        <f t="shared" si="0"/>
        <v>Space Systems</v>
      </c>
      <c r="L12" t="s">
        <v>440</v>
      </c>
      <c r="M12" s="2"/>
      <c r="N12" s="2"/>
      <c r="O12" s="2"/>
      <c r="P12" s="2"/>
      <c r="Q12" s="2"/>
      <c r="R12" s="2" t="n">
        <v>63645648.710000001</v>
      </c>
      <c r="S12" s="2" t="n">
        <v>883296139.57000005</v>
      </c>
      <c r="T12" s="2" t="n">
        <v>726864400.04999995</v>
      </c>
      <c r="U12" s="2" t="n">
        <v>446489364.75</v>
      </c>
      <c r="V12" s="2" t="n">
        <v>175793784.13999999</v>
      </c>
      <c r="W12" s="2" t="n">
        <v>141894506.30000001</v>
      </c>
      <c r="X12" s="2" t="n">
        <v>225621152.05000001</v>
      </c>
      <c r="Y12" s="2"/>
      <c r="Z12" s="2"/>
    </row>
    <row r="13">
      <c r="A13" t="str">
        <f t="shared" si="0"/>
        <v>Grand Total</v>
      </c>
      <c r="L13" t="s">
        <v>416</v>
      </c>
      <c r="M13" s="2" t="n">
        <f t="shared" ref="M13:X13" si="1">SUM(M2:M12)</f>
        <v>340559772.73000002</v>
      </c>
      <c r="N13" s="2" t="n">
        <f t="shared" si="1"/>
        <v>523559084.59999996</v>
      </c>
      <c r="O13" s="2" t="n">
        <f t="shared" si="1"/>
        <v>694883317.68000007</v>
      </c>
      <c r="P13" s="2" t="n">
        <f t="shared" si="1"/>
        <v>1433156330.3</v>
      </c>
      <c r="Q13" s="2" t="n">
        <f t="shared" si="1"/>
        <v>2115488321.8700001</v>
      </c>
      <c r="R13" s="2" t="n">
        <f t="shared" si="1"/>
        <v>3953909229.1800003</v>
      </c>
      <c r="S13" s="2" t="n">
        <f t="shared" si="1"/>
        <v>7211416088.789999</v>
      </c>
      <c r="T13" s="2" t="n">
        <f t="shared" si="1"/>
        <v>16335140709.119999</v>
      </c>
      <c r="U13" s="2" t="n">
        <f t="shared" si="1"/>
        <v>14666746193.039999</v>
      </c>
      <c r="V13" s="2" t="n">
        <f t="shared" si="1"/>
        <v>10980637513.42</v>
      </c>
      <c r="W13" s="2" t="n">
        <f t="shared" si="1"/>
        <v>15680503397.249998</v>
      </c>
      <c r="X13" s="2" t="n">
        <f t="shared" si="1"/>
        <v>3126387369.6600003</v>
      </c>
      <c r="Y13" s="2"/>
      <c r="Z13" s="2"/>
    </row>
    <row r="14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31" t="str">
        <f t="shared" ref="B16:B28" si="3">O16</f>
        <v>2015</v>
      </c>
      <c r="C16" s="31" t="str">
        <f t="shared" ref="C16:C28" si="4">U16</f>
        <v>2021</v>
      </c>
      <c r="D16" s="31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0" t="s">
        <v>401</v>
      </c>
      <c r="N16" s="10" t="s">
        <v>402</v>
      </c>
      <c r="O16" s="10" t="s">
        <v>403</v>
      </c>
      <c r="P16" s="10" t="s">
        <v>404</v>
      </c>
      <c r="Q16" s="10" t="s">
        <v>405</v>
      </c>
      <c r="R16" s="10" t="s">
        <v>406</v>
      </c>
      <c r="S16" s="10" t="s">
        <v>407</v>
      </c>
      <c r="T16" s="10" t="s">
        <v>408</v>
      </c>
      <c r="U16" s="10" t="s">
        <v>409</v>
      </c>
      <c r="V16" s="10" t="s">
        <v>410</v>
      </c>
      <c r="W16" s="10" t="s">
        <v>411</v>
      </c>
      <c r="X16" s="10" t="s">
        <v>417</v>
      </c>
    </row>
    <row r="17">
      <c r="A17" s="11" t="str">
        <f t="shared" si="2"/>
        <v>Aircraft</v>
      </c>
      <c r="B17" s="2" t="n">
        <f t="shared" si="3"/>
        <v>0</v>
      </c>
      <c r="C17" s="2" t="n">
        <f t="shared" si="4"/>
        <v>28745074.209072299</v>
      </c>
      <c r="D17" s="2" t="n">
        <f t="shared" si="5"/>
        <v>69975938.930000007</v>
      </c>
      <c r="E17" s="2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8"/>
      <c r="L17" s="8" t="s">
        <v>430</v>
      </c>
      <c r="M17" s="2" t="n">
        <v>14840027.490211099</v>
      </c>
      <c r="N17" s="2" t="n">
        <v>-2980078.8566866298</v>
      </c>
      <c r="O17" s="2"/>
      <c r="P17" s="2"/>
      <c r="Q17" s="2" t="n">
        <v>4785924.3643359197</v>
      </c>
      <c r="R17" s="2" t="n">
        <v>17302232.738785598</v>
      </c>
      <c r="S17" s="2" t="n">
        <v>156735481.117419</v>
      </c>
      <c r="T17" s="2" t="n">
        <v>504057656.45923299</v>
      </c>
      <c r="U17" s="2" t="n">
        <v>28745074.209072299</v>
      </c>
      <c r="V17" s="2" t="n">
        <v>69975938.930000007</v>
      </c>
      <c r="W17" s="2" t="n">
        <v>23124654.068654101</v>
      </c>
      <c r="X17" s="2" t="n">
        <v>39289088.642660901</v>
      </c>
      <c r="Y17" s="2"/>
      <c r="Z17" s="2"/>
    </row>
    <row r="18">
      <c r="A18" s="11" t="str">
        <f t="shared" si="2"/>
        <v>Electronics, Comms, &amp; Sensors</v>
      </c>
      <c r="B18" s="2" t="n">
        <f t="shared" si="3"/>
        <v>1340982.3799904999</v>
      </c>
      <c r="C18" s="2" t="n">
        <f t="shared" si="4"/>
        <v>1089393350.5576701</v>
      </c>
      <c r="D18" s="2" t="n">
        <f t="shared" si="5"/>
        <v>1090495121.9000001</v>
      </c>
      <c r="E18" s="2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8"/>
      <c r="L18" s="8" t="s">
        <v>431</v>
      </c>
      <c r="M18" s="2" t="n">
        <v>2916186.59538431</v>
      </c>
      <c r="N18" s="2" t="n">
        <v>1378193.44922573</v>
      </c>
      <c r="O18" s="2" t="n">
        <v>1340982.3799904999</v>
      </c>
      <c r="P18" s="2" t="n">
        <v>2535968.0157499402</v>
      </c>
      <c r="Q18" s="2" t="n">
        <v>95336542.9405604</v>
      </c>
      <c r="R18" s="2" t="n">
        <v>308256637.37856698</v>
      </c>
      <c r="S18" s="2" t="n">
        <v>824098927.31081104</v>
      </c>
      <c r="T18" s="2" t="n">
        <v>941506026.98836195</v>
      </c>
      <c r="U18" s="2" t="n">
        <v>1089393350.5576701</v>
      </c>
      <c r="V18" s="2" t="n">
        <v>1090495121.9000001</v>
      </c>
      <c r="W18" s="2" t="n">
        <v>2150549822.7795401</v>
      </c>
      <c r="X18" s="2" t="n">
        <v>245425245.05507499</v>
      </c>
      <c r="Y18" s="2"/>
      <c r="Z18" s="2"/>
    </row>
    <row r="19">
      <c r="A19" s="11" t="str">
        <f t="shared" si="2"/>
        <v>Facilities and Construction</v>
      </c>
      <c r="B19" s="2" t="n">
        <f t="shared" si="3"/>
        <v>0</v>
      </c>
      <c r="C19" s="2" t="n">
        <f t="shared" si="4"/>
        <v>16275214.688997</v>
      </c>
      <c r="D19" s="2" t="n">
        <f t="shared" si="5"/>
        <v>54211804.259999998</v>
      </c>
      <c r="E19" s="2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8"/>
      <c r="L19" s="8" t="s">
        <v>432</v>
      </c>
      <c r="M19" s="2"/>
      <c r="N19" s="2"/>
      <c r="O19" s="2"/>
      <c r="P19" s="2"/>
      <c r="Q19" s="2"/>
      <c r="R19" s="2" t="n">
        <v>43479.422193558603</v>
      </c>
      <c r="S19" s="2" t="n">
        <v>3640160.38961783</v>
      </c>
      <c r="T19" s="2" t="n">
        <v>6505068.5874529202</v>
      </c>
      <c r="U19" s="2" t="n">
        <v>16275214.688997</v>
      </c>
      <c r="V19" s="2" t="n">
        <v>54211804.259999998</v>
      </c>
      <c r="W19" s="2" t="n">
        <v>56712065.5015238</v>
      </c>
      <c r="X19" s="2" t="n">
        <v>-1385303.4432854999</v>
      </c>
      <c r="Y19" s="2"/>
      <c r="Z19" s="2"/>
    </row>
    <row r="20">
      <c r="A20" s="11" t="str">
        <f t="shared" si="2"/>
        <v>Land Vehicles</v>
      </c>
      <c r="B20" s="2" t="n">
        <f t="shared" si="3"/>
        <v>0</v>
      </c>
      <c r="C20" s="2" t="n">
        <f t="shared" si="4"/>
        <v>185495165.47490701</v>
      </c>
      <c r="D20" s="2" t="n">
        <f t="shared" si="5"/>
        <v>113872998</v>
      </c>
      <c r="E20" s="2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8"/>
      <c r="L20" s="8" t="s">
        <v>433</v>
      </c>
      <c r="M20" s="2"/>
      <c r="N20" s="2"/>
      <c r="O20" s="2"/>
      <c r="P20" s="2" t="n">
        <v>288916934.47827601</v>
      </c>
      <c r="Q20" s="2" t="n">
        <v>201553948.85263601</v>
      </c>
      <c r="R20" s="2" t="n">
        <v>354031890.30399901</v>
      </c>
      <c r="S20" s="2" t="n">
        <v>107449173.23130301</v>
      </c>
      <c r="T20" s="2" t="n">
        <v>174071962.931743</v>
      </c>
      <c r="U20" s="2" t="n">
        <v>185495165.47490701</v>
      </c>
      <c r="V20" s="2" t="n">
        <v>113872998</v>
      </c>
      <c r="W20" s="2" t="n">
        <v>55022706.825262599</v>
      </c>
      <c r="X20" s="2" t="n">
        <v>84367.779564912198</v>
      </c>
      <c r="Y20" s="2"/>
      <c r="Z20" s="2"/>
    </row>
    <row r="21">
      <c r="A21" s="11" t="str">
        <f t="shared" si="2"/>
        <v>Missile Defense</v>
      </c>
      <c r="B21" s="2" t="n">
        <f t="shared" si="3"/>
        <v>0</v>
      </c>
      <c r="C21" s="2" t="n">
        <f t="shared" si="4"/>
        <v>175569967.92701799</v>
      </c>
      <c r="D21" s="2" t="n">
        <f t="shared" si="5"/>
        <v>239101539</v>
      </c>
      <c r="E21" s="2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8"/>
      <c r="L21" s="8" t="s">
        <v>434</v>
      </c>
      <c r="M21" s="2"/>
      <c r="N21" s="2"/>
      <c r="O21" s="2"/>
      <c r="P21" s="2"/>
      <c r="Q21" s="2"/>
      <c r="R21" s="2"/>
      <c r="S21" s="2"/>
      <c r="T21" s="2" t="n">
        <v>88362077.030843899</v>
      </c>
      <c r="U21" s="2" t="n">
        <v>175569967.92701799</v>
      </c>
      <c r="V21" s="2" t="n">
        <v>239101539</v>
      </c>
      <c r="W21" s="2" t="n">
        <v>409394046.27167201</v>
      </c>
      <c r="X21" s="2" t="n">
        <v>47352997.149561599</v>
      </c>
      <c r="Y21" s="2"/>
      <c r="Z21" s="2"/>
    </row>
    <row r="22">
      <c r="A22" s="11" t="str">
        <f t="shared" si="2"/>
        <v>Ordnance and Missiles</v>
      </c>
      <c r="B22" s="2" t="n">
        <f t="shared" si="3"/>
        <v>601701265.74727094</v>
      </c>
      <c r="C22" s="2" t="n">
        <f t="shared" si="4"/>
        <v>2317524774.8161602</v>
      </c>
      <c r="D22" s="2" t="n">
        <f t="shared" si="5"/>
        <v>1636760006.6400001</v>
      </c>
      <c r="E22" s="2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8"/>
      <c r="L22" s="8" t="s">
        <v>435</v>
      </c>
      <c r="M22" s="2" t="n">
        <v>353555934.442343</v>
      </c>
      <c r="N22" s="2" t="n">
        <v>541917962.30701602</v>
      </c>
      <c r="O22" s="2" t="n">
        <v>601701265.74727094</v>
      </c>
      <c r="P22" s="2" t="n">
        <v>689034927.28388298</v>
      </c>
      <c r="Q22" s="2" t="n">
        <v>1106210599.3926499</v>
      </c>
      <c r="R22" s="2" t="n">
        <v>2473904637.7992101</v>
      </c>
      <c r="S22" s="2" t="n">
        <v>3144139427.7719102</v>
      </c>
      <c r="T22" s="2" t="n">
        <v>2859995576.1588998</v>
      </c>
      <c r="U22" s="2" t="n">
        <v>2317524774.8161602</v>
      </c>
      <c r="V22" s="2" t="n">
        <v>1636760006.6400001</v>
      </c>
      <c r="W22" s="2" t="n">
        <v>1476423809.5853901</v>
      </c>
      <c r="X22" s="2" t="n">
        <v>143022726.62018499</v>
      </c>
      <c r="Y22" s="2"/>
      <c r="Z22" s="2"/>
    </row>
    <row r="23">
      <c r="A23" s="11" t="str">
        <f t="shared" si="2"/>
        <v>Other Products</v>
      </c>
      <c r="B23" s="2" t="n">
        <f t="shared" si="3"/>
        <v>0</v>
      </c>
      <c r="C23" s="2" t="n">
        <f t="shared" si="4"/>
        <v>497651225.04601401</v>
      </c>
      <c r="D23" s="2" t="n">
        <f t="shared" si="5"/>
        <v>314663002.43000001</v>
      </c>
      <c r="E23" s="2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8"/>
      <c r="L23" s="8" t="s">
        <v>436</v>
      </c>
      <c r="M23" s="2"/>
      <c r="N23" s="2"/>
      <c r="O23" s="2"/>
      <c r="P23" s="2"/>
      <c r="Q23" s="2" t="n">
        <v>67008.784720195399</v>
      </c>
      <c r="R23" s="2" t="n">
        <v>29668162.5398973</v>
      </c>
      <c r="S23" s="2" t="n">
        <v>150142836.79690999</v>
      </c>
      <c r="T23" s="2" t="n">
        <v>145647898.433319</v>
      </c>
      <c r="U23" s="2" t="n">
        <v>497651225.04601401</v>
      </c>
      <c r="V23" s="2" t="n">
        <v>314663002.43000001</v>
      </c>
      <c r="W23" s="2" t="n">
        <v>550140461.90999997</v>
      </c>
      <c r="X23" s="2" t="n">
        <v>26035153.3031381</v>
      </c>
      <c r="Y23" s="2"/>
      <c r="Z23" s="2"/>
    </row>
    <row r="24">
      <c r="A24" s="11" t="str">
        <f t="shared" si="2"/>
        <v>Other R&amp;D and Knowledge Based</v>
      </c>
      <c r="B24" s="2" t="n">
        <f t="shared" si="3"/>
        <v>230433856.66542101</v>
      </c>
      <c r="C24" s="2" t="n">
        <f t="shared" si="4"/>
        <v>10172536679.889999</v>
      </c>
      <c r="D24" s="2" t="n">
        <f t="shared" si="5"/>
        <v>7241890545.6000004</v>
      </c>
      <c r="E24" s="2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8"/>
      <c r="L24" s="8" t="s">
        <v>437</v>
      </c>
      <c r="M24" s="2" t="n">
        <v>49847550.586497098</v>
      </c>
      <c r="N24" s="2" t="n">
        <v>94864997.641238898</v>
      </c>
      <c r="O24" s="2" t="n">
        <v>230433856.66542101</v>
      </c>
      <c r="P24" s="2" t="n">
        <v>724380645.31842399</v>
      </c>
      <c r="Q24" s="2" t="n">
        <v>1064467734.42108</v>
      </c>
      <c r="R24" s="2" t="n">
        <v>1259129672.1684301</v>
      </c>
      <c r="S24" s="2" t="n">
        <v>2701130753.82797</v>
      </c>
      <c r="T24" s="2" t="n">
        <v>12507717397.604401</v>
      </c>
      <c r="U24" s="2" t="n">
        <v>10172536679.889999</v>
      </c>
      <c r="V24" s="2" t="n">
        <v>7241890545.6000004</v>
      </c>
      <c r="W24" s="2" t="n">
        <v>10398824397.190399</v>
      </c>
      <c r="X24" s="2" t="n">
        <v>2201053659.1895199</v>
      </c>
      <c r="Y24" s="2"/>
      <c r="Z24" s="2"/>
    </row>
    <row r="25">
      <c r="A25" s="11" t="str">
        <f t="shared" si="2"/>
        <v>Other Services</v>
      </c>
      <c r="B25" s="2" t="n">
        <f t="shared" si="3"/>
        <v>0</v>
      </c>
      <c r="C25" s="2" t="n">
        <f t="shared" si="4"/>
        <v>703406347.71203494</v>
      </c>
      <c r="D25" s="2" t="n">
        <f t="shared" si="5"/>
        <v>20404883.870000001</v>
      </c>
      <c r="E25" s="2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8"/>
      <c r="L25" s="8" t="s">
        <v>438</v>
      </c>
      <c r="M25" s="2"/>
      <c r="N25" s="2"/>
      <c r="O25" s="2"/>
      <c r="P25" s="2"/>
      <c r="Q25" s="2"/>
      <c r="R25" s="2"/>
      <c r="S25" s="2"/>
      <c r="T25" s="2" t="n">
        <v>5145464.9327755403</v>
      </c>
      <c r="U25" s="2" t="n">
        <v>703406347.71203494</v>
      </c>
      <c r="V25" s="2" t="n">
        <v>20404883.870000001</v>
      </c>
      <c r="W25" s="2" t="n">
        <v>-342578788.93242002</v>
      </c>
      <c r="X25" s="2" t="n">
        <v>1471889.22146522</v>
      </c>
      <c r="Y25" s="2"/>
      <c r="Z25" s="2"/>
    </row>
    <row r="26">
      <c r="A26" s="11" t="str">
        <f t="shared" si="2"/>
        <v>Ships &amp; Submarines</v>
      </c>
      <c r="B26" s="2" t="n">
        <f t="shared" si="3"/>
        <v>0</v>
      </c>
      <c r="C26" s="2" t="n">
        <f t="shared" si="4"/>
        <v>18946422.806135401</v>
      </c>
      <c r="D26" s="2" t="n">
        <f t="shared" si="5"/>
        <v>23467888.649999999</v>
      </c>
      <c r="E26" s="2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8"/>
      <c r="L26" s="8" t="s">
        <v>439</v>
      </c>
      <c r="M26" s="2"/>
      <c r="N26" s="2"/>
      <c r="O26" s="2"/>
      <c r="P26" s="2"/>
      <c r="Q26" s="2"/>
      <c r="R26" s="2"/>
      <c r="S26" s="2"/>
      <c r="T26" s="2" t="n">
        <v>17738954.722687501</v>
      </c>
      <c r="U26" s="2" t="n">
        <v>18946422.806135401</v>
      </c>
      <c r="V26" s="2" t="n">
        <v>23467888.649999999</v>
      </c>
      <c r="W26" s="2" t="n">
        <v>43086803.667296402</v>
      </c>
      <c r="X26" s="2" t="n">
        <v>524685.51421423198</v>
      </c>
      <c r="Y26" s="2"/>
      <c r="Z26" s="2"/>
    </row>
    <row r="27">
      <c r="A27" s="11" t="str">
        <f t="shared" si="2"/>
        <v>Space Systems</v>
      </c>
      <c r="B27" s="2" t="n">
        <f t="shared" si="3"/>
        <v>0</v>
      </c>
      <c r="C27" s="2" t="n">
        <f t="shared" si="4"/>
        <v>477425538.99280399</v>
      </c>
      <c r="D27" s="2" t="n">
        <f t="shared" si="5"/>
        <v>175793784.13999999</v>
      </c>
      <c r="E27" s="2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8"/>
      <c r="L27" s="8" t="s">
        <v>440</v>
      </c>
      <c r="M27" s="2"/>
      <c r="N27" s="2"/>
      <c r="O27" s="2"/>
      <c r="P27" s="2"/>
      <c r="Q27" s="2"/>
      <c r="R27" s="2" t="n">
        <v>72677698.0524479</v>
      </c>
      <c r="S27" s="2" t="n">
        <v>989269680.50061595</v>
      </c>
      <c r="T27" s="2" t="n">
        <v>803352939.68973994</v>
      </c>
      <c r="U27" s="2" t="n">
        <v>477425538.99280399</v>
      </c>
      <c r="V27" s="2" t="n">
        <v>175793784.13999999</v>
      </c>
      <c r="W27" s="2" t="n">
        <v>135338750.159715</v>
      </c>
      <c r="X27" s="2" t="n">
        <v>210229165.27097699</v>
      </c>
      <c r="Y27" s="2"/>
      <c r="Z27" s="2"/>
    </row>
    <row r="28">
      <c r="A28" s="11" t="str">
        <f t="shared" si="2"/>
        <v>Grand Total</v>
      </c>
      <c r="B28" s="2" t="n">
        <f t="shared" si="3"/>
        <v>833476104.79268241</v>
      </c>
      <c r="C28" s="2" t="n">
        <f t="shared" si="4"/>
        <v>15682969762.12081</v>
      </c>
      <c r="D28" s="2" t="n">
        <f t="shared" si="5"/>
        <v>10980637513.42</v>
      </c>
      <c r="E28" s="2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8"/>
      <c r="L28" s="8" t="s">
        <v>416</v>
      </c>
      <c r="M28" s="2" t="n">
        <f t="shared" ref="M28:X28" si="11">SUM(M17:M27)</f>
        <v>421159699.11443555</v>
      </c>
      <c r="N28" s="2" t="n">
        <f t="shared" si="11"/>
        <v>635181074.54079401</v>
      </c>
      <c r="O28" s="2" t="n">
        <f t="shared" si="11"/>
        <v>833476104.79268241</v>
      </c>
      <c r="P28" s="2" t="n">
        <f t="shared" si="11"/>
        <v>1704868475.096333</v>
      </c>
      <c r="Q28" s="2" t="n">
        <f t="shared" si="11"/>
        <v>2472421758.7559824</v>
      </c>
      <c r="R28" s="2" t="n">
        <f t="shared" si="11"/>
        <v>4515014410.4035311</v>
      </c>
      <c r="S28" s="2" t="n">
        <f t="shared" si="11"/>
        <v>8076606440.946558</v>
      </c>
      <c r="T28" s="2" t="n">
        <f t="shared" si="11"/>
        <v>18054101023.539455</v>
      </c>
      <c r="U28" s="2" t="n">
        <f t="shared" si="11"/>
        <v>15682969762.12081</v>
      </c>
      <c r="V28" s="2" t="n">
        <f t="shared" si="11"/>
        <v>10980637513.42</v>
      </c>
      <c r="W28" s="2" t="n">
        <f t="shared" si="11"/>
        <v>14956038729.027033</v>
      </c>
      <c r="X28" s="2" t="n">
        <f t="shared" si="11"/>
        <v>2913103674.3030758</v>
      </c>
      <c r="Y28" s="2"/>
      <c r="Z28" s="2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24"/>
      <c r="V30" s="24"/>
      <c r="W30" s="24"/>
      <c r="X30" s="24"/>
    </row>
    <row r="31">
      <c r="M31" s="21"/>
      <c r="U31" s="24"/>
      <c r="V31" s="24"/>
      <c r="W31" s="24"/>
      <c r="X31" s="24"/>
    </row>
    <row r="32">
      <c r="M32" s="33" t="n">
        <f t="shared" ref="M32:M42" si="13">M17</f>
        <v>14840027.490211099</v>
      </c>
      <c r="N32" s="25" t="n">
        <f t="shared" ref="N32:N42" si="14">N17/N$28</f>
        <v>-4.6916996997133243E-3</v>
      </c>
      <c r="O32" s="25"/>
      <c r="P32" s="25" t="n">
        <f t="shared" ref="P32:X32" si="15">P17/P$28</f>
        <v>0</v>
      </c>
      <c r="Q32" s="25" t="n">
        <f t="shared" si="15"/>
        <v>1.9357232832087651E-3</v>
      </c>
      <c r="R32" s="25" t="n">
        <f t="shared" si="15"/>
        <v>3.8321544885698837E-3</v>
      </c>
      <c r="S32" s="25" t="n">
        <f t="shared" si="15"/>
        <v>1.9406106050036776E-2</v>
      </c>
      <c r="T32" s="25" t="n">
        <f t="shared" si="15"/>
        <v>2.7919288576153868E-2</v>
      </c>
      <c r="U32" s="25" t="n">
        <f t="shared" si="15"/>
        <v>1.8328846286817747E-3</v>
      </c>
      <c r="V32" s="25" t="n">
        <f t="shared" si="15"/>
        <v>6.3726663269303646E-3</v>
      </c>
      <c r="W32" s="25" t="n">
        <f t="shared" si="15"/>
        <v>1.5461750592938241E-3</v>
      </c>
      <c r="X32" s="25" t="n">
        <f t="shared" si="15"/>
        <v>1.348702038627593E-2</v>
      </c>
    </row>
    <row r="33">
      <c r="M33" s="33" t="n">
        <f t="shared" si="13"/>
        <v>2916186.59538431</v>
      </c>
      <c r="N33" s="25" t="n">
        <f t="shared" si="14"/>
        <v>2.169764661552769E-3</v>
      </c>
      <c r="O33" s="25"/>
      <c r="P33" s="25" t="n">
        <f t="shared" ref="P33:X33" si="16">P18/P$28</f>
        <v>1.48748601595595E-3</v>
      </c>
      <c r="Q33" s="25" t="n">
        <f t="shared" si="16"/>
        <v>3.8559983790358528E-2</v>
      </c>
      <c r="R33" s="25" t="n">
        <f t="shared" si="16"/>
        <v>6.8273677414689898E-2</v>
      </c>
      <c r="S33" s="25" t="n">
        <f t="shared" si="16"/>
        <v>0.1020352958060228</v>
      </c>
      <c r="T33" s="25" t="n">
        <f t="shared" si="16"/>
        <v>5.2149150254604169E-2</v>
      </c>
      <c r="U33" s="25" t="n">
        <f t="shared" si="16"/>
        <v>6.9463460497697943E-2</v>
      </c>
      <c r="V33" s="25" t="n">
        <f t="shared" si="16"/>
        <v>9.93107295061193E-2</v>
      </c>
      <c r="W33" s="25" t="n">
        <f t="shared" si="16"/>
        <v>0.14379140504669208</v>
      </c>
      <c r="X33" s="25" t="n">
        <f t="shared" si="16"/>
        <v>8.4248716315868832E-2</v>
      </c>
    </row>
    <row r="34">
      <c r="M34" s="33" t="n">
        <f t="shared" si="13"/>
        <v>0</v>
      </c>
      <c r="N34" s="25" t="n">
        <f t="shared" si="14"/>
        <v>0</v>
      </c>
      <c r="O34" s="25"/>
      <c r="P34" s="25" t="n">
        <f t="shared" ref="P34:X34" si="17">P19/P$28</f>
        <v>0</v>
      </c>
      <c r="Q34" s="25" t="n">
        <f t="shared" si="17"/>
        <v>0</v>
      </c>
      <c r="R34" s="25" t="n">
        <f t="shared" si="17"/>
        <v>9.6299631056266363E-6</v>
      </c>
      <c r="S34" s="25" t="n">
        <f t="shared" si="17"/>
        <v>4.5070419318230545E-4</v>
      </c>
      <c r="T34" s="25" t="n">
        <f t="shared" si="17"/>
        <v>3.603097478501657E-4</v>
      </c>
      <c r="U34" s="25" t="n">
        <f t="shared" si="17"/>
        <v>1.0377635700291054E-3</v>
      </c>
      <c r="V34" s="25" t="n">
        <f t="shared" si="17"/>
        <v>4.9370361414576317E-3</v>
      </c>
      <c r="W34" s="25" t="n">
        <f t="shared" si="17"/>
        <v>3.7919175343839998E-3</v>
      </c>
      <c r="X34" s="25" t="n">
        <f t="shared" si="17"/>
        <v>-4.7554210154120819E-4</v>
      </c>
    </row>
    <row r="35">
      <c r="M35" s="33" t="n">
        <f t="shared" si="13"/>
        <v>0</v>
      </c>
      <c r="N35" s="25" t="n">
        <f t="shared" si="14"/>
        <v>0</v>
      </c>
      <c r="O35" s="25"/>
      <c r="P35" s="25" t="n">
        <f t="shared" ref="P35:X35" si="18">P20/P$28</f>
        <v>0.16946582020759746</v>
      </c>
      <c r="Q35" s="25" t="n">
        <f t="shared" si="18"/>
        <v>8.1520860322006464E-2</v>
      </c>
      <c r="R35" s="25" t="n">
        <f t="shared" si="18"/>
        <v>7.8412128539000009E-2</v>
      </c>
      <c r="S35" s="25" t="n">
        <f t="shared" si="18"/>
        <v>1.3303752512510716E-2</v>
      </c>
      <c r="T35" s="25" t="n">
        <f t="shared" si="18"/>
        <v>9.6416854378283904E-3</v>
      </c>
      <c r="U35" s="25" t="n">
        <f t="shared" si="18"/>
        <v>1.1827808654132257E-2</v>
      </c>
      <c r="V35" s="25" t="n">
        <f t="shared" si="18"/>
        <v>1.0370344878503636E-2</v>
      </c>
      <c r="W35" s="25" t="n">
        <f t="shared" si="18"/>
        <v>3.6789625797420027E-3</v>
      </c>
      <c r="X35" s="25" t="n">
        <f t="shared" si="18"/>
        <v>2.8961475112998219E-5</v>
      </c>
    </row>
    <row r="36">
      <c r="M36" s="33" t="n">
        <f t="shared" si="13"/>
        <v>0</v>
      </c>
      <c r="N36" s="25" t="n">
        <f t="shared" si="14"/>
        <v>0</v>
      </c>
      <c r="O36" s="25"/>
      <c r="P36" s="25" t="n">
        <f t="shared" ref="P36:X36" si="19">P21/P$28</f>
        <v>0</v>
      </c>
      <c r="Q36" s="25" t="n">
        <f t="shared" si="19"/>
        <v>0</v>
      </c>
      <c r="R36" s="25" t="n">
        <f t="shared" si="19"/>
        <v>0</v>
      </c>
      <c r="S36" s="25" t="n">
        <f t="shared" si="19"/>
        <v>0</v>
      </c>
      <c r="T36" s="25" t="n">
        <f t="shared" si="19"/>
        <v>4.8942939288771498E-3</v>
      </c>
      <c r="U36" s="25" t="n">
        <f t="shared" si="19"/>
        <v>1.1194943980002653E-2</v>
      </c>
      <c r="V36" s="25" t="n">
        <f t="shared" si="19"/>
        <v>2.1774832172338058E-2</v>
      </c>
      <c r="W36" s="25" t="n">
        <f t="shared" si="19"/>
        <v>2.7373160346068803E-2</v>
      </c>
      <c r="X36" s="25" t="n">
        <f t="shared" si="19"/>
        <v>1.6255170582245144E-2</v>
      </c>
    </row>
    <row r="37">
      <c r="M37" s="33" t="n">
        <f t="shared" si="13"/>
        <v>353555934.442343</v>
      </c>
      <c r="N37" s="25" t="n">
        <f t="shared" si="14"/>
        <v>0.85317082644314801</v>
      </c>
      <c r="O37" s="25"/>
      <c r="P37" s="25" t="n">
        <f t="shared" ref="P37:X37" si="20">P22/P$28</f>
        <v>0.40415723403234921</v>
      </c>
      <c r="Q37" s="25" t="n">
        <f t="shared" si="20"/>
        <v>0.44741986090158342</v>
      </c>
      <c r="R37" s="25" t="n">
        <f t="shared" si="20"/>
        <v>0.54792840352819694</v>
      </c>
      <c r="S37" s="25" t="n">
        <f t="shared" si="20"/>
        <v>0.3892896664905991</v>
      </c>
      <c r="T37" s="25" t="n">
        <f t="shared" si="20"/>
        <v>0.15841251649306468</v>
      </c>
      <c r="U37" s="25" t="n">
        <f t="shared" si="20"/>
        <v>0.14777333693607536</v>
      </c>
      <c r="V37" s="25" t="n">
        <f t="shared" si="20"/>
        <v>0.14905874131985797</v>
      </c>
      <c r="W37" s="25" t="n">
        <f t="shared" si="20"/>
        <v>9.8717570630511398E-2</v>
      </c>
      <c r="X37" s="25" t="n">
        <f t="shared" si="20"/>
        <v>4.9096339372268108E-2</v>
      </c>
    </row>
    <row r="38">
      <c r="M38" s="33" t="n">
        <f t="shared" si="13"/>
        <v>0</v>
      </c>
      <c r="N38" s="25" t="n">
        <f t="shared" si="14"/>
        <v>0</v>
      </c>
      <c r="O38" s="25"/>
      <c r="P38" s="25" t="n">
        <f t="shared" ref="P38:X38" si="21">P23/P$28</f>
        <v>0</v>
      </c>
      <c r="Q38" s="25" t="n">
        <f t="shared" si="21"/>
        <v>2.710248948541505E-5</v>
      </c>
      <c r="R38" s="25" t="n">
        <f t="shared" si="21"/>
        <v>6.5710006310357926E-3</v>
      </c>
      <c r="S38" s="25" t="n">
        <f t="shared" si="21"/>
        <v>1.8589841896433128E-2</v>
      </c>
      <c r="T38" s="25" t="n">
        <f t="shared" si="21"/>
        <v>8.0673027276971076E-3</v>
      </c>
      <c r="U38" s="25" t="n">
        <f t="shared" si="21"/>
        <v>3.1731950809979537E-2</v>
      </c>
      <c r="V38" s="25" t="n">
        <f t="shared" si="21"/>
        <v>2.865616882857978E-2</v>
      </c>
      <c r="W38" s="25" t="n">
        <f t="shared" si="21"/>
        <v>3.6783835070062665E-2</v>
      </c>
      <c r="X38" s="25" t="n">
        <f t="shared" si="21"/>
        <v>8.9372560038964936E-3</v>
      </c>
    </row>
    <row r="39">
      <c r="M39" s="33" t="n">
        <f t="shared" si="13"/>
        <v>49847550.586497098</v>
      </c>
      <c r="N39" s="25" t="n">
        <f t="shared" si="14"/>
        <v>0.14935110859501258</v>
      </c>
      <c r="O39" s="25"/>
      <c r="P39" s="25" t="n">
        <f t="shared" ref="P39:X39" si="22">P24/P$28</f>
        <v>0.42488945974409731</v>
      </c>
      <c r="Q39" s="25" t="n">
        <f t="shared" si="22"/>
        <v>0.43053646921335742</v>
      </c>
      <c r="R39" s="25" t="n">
        <f t="shared" si="22"/>
        <v>0.27887611372117305</v>
      </c>
      <c r="S39" s="25" t="n">
        <f t="shared" si="22"/>
        <v>0.33443882323321478</v>
      </c>
      <c r="T39" s="25" t="n">
        <f t="shared" si="22"/>
        <v>0.69279092773971296</v>
      </c>
      <c r="U39" s="25" t="n">
        <f t="shared" si="22"/>
        <v>0.64863586643263194</v>
      </c>
      <c r="V39" s="25" t="n">
        <f t="shared" si="22"/>
        <v>0.65951458071075697</v>
      </c>
      <c r="W39" s="25" t="n">
        <f t="shared" si="22"/>
        <v>0.69529268983558568</v>
      </c>
      <c r="X39" s="25" t="n">
        <f t="shared" si="22"/>
        <v>0.7555699711635202</v>
      </c>
    </row>
    <row r="40">
      <c r="M40" s="33" t="n">
        <f t="shared" si="13"/>
        <v>0</v>
      </c>
      <c r="N40" s="25" t="n">
        <f t="shared" si="14"/>
        <v>0</v>
      </c>
      <c r="O40" s="25"/>
      <c r="P40" s="25" t="n">
        <f t="shared" ref="P40:X40" si="23">P25/P$28</f>
        <v>0</v>
      </c>
      <c r="Q40" s="25" t="n">
        <f t="shared" si="23"/>
        <v>0</v>
      </c>
      <c r="R40" s="25" t="n">
        <f t="shared" si="23"/>
        <v>0</v>
      </c>
      <c r="S40" s="25" t="n">
        <f t="shared" si="23"/>
        <v>0</v>
      </c>
      <c r="T40" s="25" t="n">
        <f t="shared" si="23"/>
        <v>2.8500255571112265E-4</v>
      </c>
      <c r="U40" s="25" t="n">
        <f t="shared" si="23"/>
        <v>4.4851603897813883E-2</v>
      </c>
      <c r="V40" s="25" t="n">
        <f t="shared" si="23"/>
        <v>1.858260401098037E-3</v>
      </c>
      <c r="W40" s="25" t="n">
        <f t="shared" si="23"/>
        <v>-2.2905716890631943E-2</v>
      </c>
      <c r="X40" s="25" t="n">
        <f t="shared" si="23"/>
        <v>5.0526496343023268E-4</v>
      </c>
    </row>
    <row r="41">
      <c r="M41" s="33" t="n">
        <f t="shared" si="13"/>
        <v>0</v>
      </c>
      <c r="N41" s="25" t="n">
        <f t="shared" si="14"/>
        <v>0</v>
      </c>
      <c r="O41" s="25"/>
      <c r="P41" s="25" t="n">
        <f t="shared" ref="P41:X41" si="24">P26/P$28</f>
        <v>0</v>
      </c>
      <c r="Q41" s="25" t="n">
        <f t="shared" si="24"/>
        <v>0</v>
      </c>
      <c r="R41" s="25" t="n">
        <f t="shared" si="24"/>
        <v>0</v>
      </c>
      <c r="S41" s="25" t="n">
        <f t="shared" si="24"/>
        <v>0</v>
      </c>
      <c r="T41" s="25" t="n">
        <f t="shared" si="24"/>
        <v>9.8254433713198695E-4</v>
      </c>
      <c r="U41" s="25" t="n">
        <f t="shared" si="24"/>
        <v>1.2080889712544644E-3</v>
      </c>
      <c r="V41" s="25" t="n">
        <f t="shared" si="24"/>
        <v>2.1372063890934098E-3</v>
      </c>
      <c r="W41" s="25" t="n">
        <f t="shared" si="24"/>
        <v>2.8808967700566673E-3</v>
      </c>
      <c r="X41" s="25" t="n">
        <f t="shared" si="24"/>
        <v>1.8011220089506652E-4</v>
      </c>
    </row>
    <row r="42">
      <c r="M42" s="33" t="n">
        <f t="shared" si="13"/>
        <v>0</v>
      </c>
      <c r="N42" s="25" t="n">
        <f t="shared" si="14"/>
        <v>0</v>
      </c>
      <c r="O42" s="25"/>
      <c r="P42" s="25" t="n">
        <f t="shared" ref="P42:X42" si="25">P27/P$28</f>
        <v>0</v>
      </c>
      <c r="Q42" s="25" t="n">
        <f t="shared" si="25"/>
        <v>0</v>
      </c>
      <c r="R42" s="25" t="n">
        <f t="shared" si="25"/>
        <v>1.6096891714228727E-2</v>
      </c>
      <c r="S42" s="25" t="n">
        <f t="shared" si="25"/>
        <v>0.12248580981800025</v>
      </c>
      <c r="T42" s="25" t="n">
        <f t="shared" si="25"/>
        <v>4.4496978201368505E-2</v>
      </c>
      <c r="U42" s="25" t="n">
        <f t="shared" si="25"/>
        <v>3.0442291621701225E-2</v>
      </c>
      <c r="V42" s="25" t="n">
        <f t="shared" si="25"/>
        <v>1.6009433325264895E-2</v>
      </c>
      <c r="W42" s="25" t="n">
        <f t="shared" si="25"/>
        <v>9.0491040182348794E-3</v>
      </c>
      <c r="X42" s="25" t="n">
        <f t="shared" si="25"/>
        <v>7.2166729638028324E-2</v>
      </c>
    </row>
    <row r="43">
      <c r="M43" s="33" t="e">
        <f>#REF!</f>
        <v>#REF!</v>
      </c>
      <c r="N43" s="25" t="e">
        <f>#REF!/N$28</f>
        <v>#REF!</v>
      </c>
      <c r="O43" s="25"/>
      <c r="P43" s="25" t="e">
        <f>#REF!/P$28</f>
        <v>#REF!</v>
      </c>
      <c r="Q43" s="25" t="e">
        <f>#REF!/Q$28</f>
        <v>#REF!</v>
      </c>
      <c r="R43" s="25" t="e">
        <f>#REF!/R$28</f>
        <v>#REF!</v>
      </c>
      <c r="S43" s="25" t="e">
        <f>#REF!/S$28</f>
        <v>#REF!</v>
      </c>
      <c r="T43" s="25" t="e">
        <f>#REF!/T$28</f>
        <v>#REF!</v>
      </c>
      <c r="U43" s="25" t="e">
        <f>#REF!/U$28</f>
        <v>#REF!</v>
      </c>
      <c r="V43" s="25" t="e">
        <f>#REF!/V$28</f>
        <v>#REF!</v>
      </c>
      <c r="W43" s="25" t="e">
        <f>#REF!/W$28</f>
        <v>#REF!</v>
      </c>
      <c r="X43" s="25" t="e">
        <f>#REF!/X$28</f>
        <v>#REF!</v>
      </c>
    </row>
    <row r="44">
      <c r="M44" s="1" t="s">
        <v>40</v>
      </c>
      <c r="N44" s="25" t="e">
        <f>IF(SUM(N32:N43)=1,SUM(N32:N43),FALSE)</f>
        <v>#REF!</v>
      </c>
      <c r="O44" s="25"/>
      <c r="P44" s="25" t="e">
        <f t="shared" ref="P44:X44" si="26">IF(SUM(P32:P43)=1,SUM(P32:P43),FALSE)</f>
        <v>#REF!</v>
      </c>
      <c r="Q44" s="25" t="e">
        <f t="shared" si="26"/>
        <v>#REF!</v>
      </c>
      <c r="R44" s="25" t="e">
        <f t="shared" si="26"/>
        <v>#REF!</v>
      </c>
      <c r="S44" s="25" t="e">
        <f t="shared" si="26"/>
        <v>#REF!</v>
      </c>
      <c r="T44" s="25" t="e">
        <f t="shared" si="26"/>
        <v>#REF!</v>
      </c>
      <c r="U44" s="25" t="e">
        <f t="shared" si="26"/>
        <v>#REF!</v>
      </c>
      <c r="V44" s="25" t="e">
        <f t="shared" si="26"/>
        <v>#REF!</v>
      </c>
      <c r="W44" s="25" t="e">
        <f t="shared" si="26"/>
        <v>#REF!</v>
      </c>
      <c r="X44" s="25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1" t="s">
        <v>467</v>
      </c>
      <c r="M2" s="2"/>
      <c r="N2" s="2"/>
      <c r="O2" s="2"/>
      <c r="P2" s="2"/>
      <c r="Q2" s="2"/>
      <c r="R2" s="2"/>
      <c r="S2" s="2"/>
      <c r="T2" s="2"/>
      <c r="U2" s="2"/>
      <c r="V2" s="2"/>
      <c r="W2" s="2" t="n">
        <v>116001138699.354</v>
      </c>
      <c r="X2" s="2" t="n">
        <v>123663486720.536</v>
      </c>
      <c r="Y2" s="2" t="n">
        <v>136762349987.953</v>
      </c>
      <c r="Z2" s="2" t="n">
        <v>168717682001.82199</v>
      </c>
      <c r="AA2" s="2" t="n">
        <v>175429375583.98999</v>
      </c>
      <c r="AB2" s="2" t="n">
        <v>225629606582.30899</v>
      </c>
      <c r="AC2" s="2" t="n">
        <v>245337702408.91901</v>
      </c>
      <c r="AD2" s="2" t="n">
        <v>256905551572.69901</v>
      </c>
      <c r="AE2" s="2" t="n">
        <v>292556078096.23199</v>
      </c>
      <c r="AF2" s="2" t="n">
        <v>290539914091.61902</v>
      </c>
      <c r="AG2" s="2" t="n">
        <v>292306025739.15198</v>
      </c>
      <c r="AH2" s="2" t="n">
        <v>299084646497.10999</v>
      </c>
      <c r="AI2" s="2" t="n">
        <v>287277140277.138</v>
      </c>
      <c r="AJ2" s="2" t="n">
        <v>250030723402.82501</v>
      </c>
      <c r="AK2" s="2" t="n">
        <v>230017657895.21899</v>
      </c>
      <c r="AL2" s="2" t="n">
        <v>223577921309.62</v>
      </c>
      <c r="AM2" s="2" t="n">
        <v>250007280724.73499</v>
      </c>
      <c r="AN2" s="2" t="n">
        <v>267328242682.293</v>
      </c>
      <c r="AO2" s="2" t="n">
        <v>296000544904.29401</v>
      </c>
      <c r="AP2" s="2" t="n">
        <v>317379612121.41699</v>
      </c>
      <c r="AQ2" s="2" t="n">
        <v>349754330103.68298</v>
      </c>
      <c r="AR2" s="2" t="n">
        <v>285954848771.03302</v>
      </c>
      <c r="AS2" s="2" t="n">
        <v>305171188515.74799</v>
      </c>
      <c r="AT2" s="2" t="n">
        <v>369018290277.664</v>
      </c>
      <c r="AU2" s="2"/>
      <c r="AV2" s="2"/>
    </row>
    <row r="3" ht="45" customHeight="1">
      <c r="A3" t="str">
        <f t="shared" si="0"/>
        <v>Non-development
or Commercial Similar</v>
      </c>
      <c r="L3" s="21" t="s">
        <v>468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n">
        <v>26260158</v>
      </c>
      <c r="X3" s="2" t="n">
        <v>-322238</v>
      </c>
      <c r="Y3" s="2" t="n">
        <v>230943578</v>
      </c>
      <c r="Z3" s="2" t="n">
        <v>809179395.42970002</v>
      </c>
      <c r="AA3" s="2" t="n">
        <v>1111423970.54</v>
      </c>
      <c r="AB3" s="2" t="n">
        <v>954299947.44500005</v>
      </c>
      <c r="AC3" s="2" t="n">
        <v>516931352.18580002</v>
      </c>
      <c r="AD3" s="2" t="n">
        <v>724735757.26719999</v>
      </c>
      <c r="AE3" s="2" t="n">
        <v>862716587.75969994</v>
      </c>
      <c r="AF3" s="2" t="n">
        <v>665214868.78760004</v>
      </c>
      <c r="AG3" s="2" t="n">
        <v>388168271.14670002</v>
      </c>
      <c r="AH3" s="2" t="n">
        <v>1065671635.7907</v>
      </c>
      <c r="AI3" s="2" t="n">
        <v>721532203.27209997</v>
      </c>
      <c r="AJ3" s="2" t="n">
        <v>584361705.2335</v>
      </c>
      <c r="AK3" s="2" t="n">
        <v>277848041.38260001</v>
      </c>
      <c r="AL3" s="2" t="n">
        <v>118451795.06640001</v>
      </c>
      <c r="AM3" s="2" t="n">
        <v>105079384.096</v>
      </c>
      <c r="AN3" s="2" t="n">
        <v>43193853.223700002</v>
      </c>
      <c r="AO3" s="2" t="n">
        <v>151953700.96020001</v>
      </c>
      <c r="AP3" s="2" t="n">
        <v>127378103.1488</v>
      </c>
      <c r="AQ3" s="2" t="n">
        <v>31584471.771699999</v>
      </c>
      <c r="AR3" s="2" t="n">
        <v>107115026.7923</v>
      </c>
      <c r="AS3" s="2" t="n">
        <v>49842691.470600002</v>
      </c>
      <c r="AT3" s="2" t="n">
        <v>51346054.334899999</v>
      </c>
      <c r="AU3" s="2"/>
      <c r="AV3" s="2"/>
    </row>
    <row r="4" ht="30" customHeight="1">
      <c r="A4" t="str">
        <f t="shared" si="0"/>
        <v>Any Commercial
Classification</v>
      </c>
      <c r="L4" s="21" t="s">
        <v>469</v>
      </c>
      <c r="M4" s="2"/>
      <c r="N4" s="2"/>
      <c r="O4" s="2"/>
      <c r="P4" s="2"/>
      <c r="Q4" s="2"/>
      <c r="R4" s="2"/>
      <c r="S4" s="2"/>
      <c r="T4" s="2"/>
      <c r="U4" s="2"/>
      <c r="V4" s="2"/>
      <c r="W4" s="2" t="n">
        <v>16151087649.0334</v>
      </c>
      <c r="X4" s="2" t="n">
        <v>20329750181.0914</v>
      </c>
      <c r="Y4" s="2" t="n">
        <v>32783365817.192001</v>
      </c>
      <c r="Z4" s="2" t="n">
        <v>41995070996.188797</v>
      </c>
      <c r="AA4" s="2" t="n">
        <v>53221614262.385597</v>
      </c>
      <c r="AB4" s="2" t="n">
        <v>39078306607.9701</v>
      </c>
      <c r="AC4" s="2" t="n">
        <v>49310529861.8526</v>
      </c>
      <c r="AD4" s="2" t="n">
        <v>70523141562.526001</v>
      </c>
      <c r="AE4" s="2" t="n">
        <v>84568813420.548096</v>
      </c>
      <c r="AF4" s="2" t="n">
        <v>76446386822.446793</v>
      </c>
      <c r="AG4" s="2" t="n">
        <v>69717798469.148605</v>
      </c>
      <c r="AH4" s="2" t="n">
        <v>68415180663.8013</v>
      </c>
      <c r="AI4" s="2" t="n">
        <v>69637440291.9767</v>
      </c>
      <c r="AJ4" s="2" t="n">
        <v>55965808443.623199</v>
      </c>
      <c r="AK4" s="2" t="n">
        <v>52989412734.927299</v>
      </c>
      <c r="AL4" s="2" t="n">
        <v>50486597339.563103</v>
      </c>
      <c r="AM4" s="2" t="n">
        <v>48248629092.330704</v>
      </c>
      <c r="AN4" s="2" t="n">
        <v>53241912337.501404</v>
      </c>
      <c r="AO4" s="2" t="n">
        <v>62761055862.518303</v>
      </c>
      <c r="AP4" s="2" t="n">
        <v>66088583980.994499</v>
      </c>
      <c r="AQ4" s="2" t="n">
        <v>72682350687.857697</v>
      </c>
      <c r="AR4" s="2" t="n">
        <v>100732352901.80499</v>
      </c>
      <c r="AS4" s="2" t="n">
        <v>108969436609.46899</v>
      </c>
      <c r="AT4" s="2" t="n">
        <v>87149298331.638596</v>
      </c>
      <c r="AU4" s="2"/>
      <c r="AV4" s="2"/>
    </row>
    <row r="5">
      <c r="A5" t="n">
        <f t="shared" si="0"/>
        <v>0</v>
      </c>
      <c r="L5" s="21"/>
      <c r="M5" s="2" t="n">
        <v>120350129405</v>
      </c>
      <c r="N5" s="2" t="n">
        <v>136154193844</v>
      </c>
      <c r="O5" s="2" t="n">
        <v>123406660550</v>
      </c>
      <c r="P5" s="2" t="n">
        <v>121373382142</v>
      </c>
      <c r="Q5" s="2" t="n">
        <v>117161902725</v>
      </c>
      <c r="R5" s="2" t="n">
        <v>116592014868</v>
      </c>
      <c r="S5" s="2" t="n">
        <v>118448779098</v>
      </c>
      <c r="T5" s="2" t="n">
        <v>115982151879</v>
      </c>
      <c r="U5" s="2" t="n">
        <v>116965882167</v>
      </c>
      <c r="V5" s="2" t="n">
        <v>122185036488</v>
      </c>
      <c r="W5" s="2" t="n">
        <v>0</v>
      </c>
      <c r="X5" s="2" t="n">
        <v>723958.70019999996</v>
      </c>
      <c r="Y5" s="2" t="n">
        <v>33861753.340000004</v>
      </c>
      <c r="Z5" s="2" t="n">
        <v>11154910.42</v>
      </c>
      <c r="AA5" s="2" t="n">
        <v>76558</v>
      </c>
      <c r="AB5" s="2" t="n">
        <v>614416.0625</v>
      </c>
      <c r="AC5" s="2" t="n">
        <v>14326.16</v>
      </c>
      <c r="AD5" s="2" t="n">
        <v>4000</v>
      </c>
      <c r="AE5" s="2" t="n">
        <v>484171.86</v>
      </c>
      <c r="AF5" s="2" t="n">
        <v>1792522.56</v>
      </c>
      <c r="AG5" s="2" t="n">
        <v>-8123638.4396000002</v>
      </c>
      <c r="AH5" s="2" t="n">
        <v>417164.46</v>
      </c>
      <c r="AI5" s="2" t="n">
        <v>317883.20020000002</v>
      </c>
      <c r="AJ5" s="2" t="n">
        <v>158791</v>
      </c>
      <c r="AK5" s="2" t="n">
        <v>-558047.03</v>
      </c>
      <c r="AL5" s="2" t="n">
        <v>1471322.375</v>
      </c>
      <c r="AM5" s="2" t="n">
        <v>796427.23</v>
      </c>
      <c r="AN5" s="2" t="n">
        <v>2911392</v>
      </c>
      <c r="AO5" s="2" t="n">
        <v>56285294.052199997</v>
      </c>
      <c r="AP5" s="2" t="n">
        <v>44827886.1558</v>
      </c>
      <c r="AQ5" s="2" t="n">
        <v>48591362.603399999</v>
      </c>
      <c r="AR5" s="2" t="n">
        <v>58456455.273699999</v>
      </c>
      <c r="AS5" s="2" t="n">
        <v>28495214.612599999</v>
      </c>
      <c r="AT5" s="2" t="n">
        <v>27797207.3215</v>
      </c>
      <c r="AU5" s="2"/>
      <c r="AV5" s="2"/>
    </row>
    <row r="6">
      <c r="A6" t="str">
        <f t="shared" si="0"/>
        <v>Grand Total</v>
      </c>
      <c r="L6" s="1" t="s">
        <v>416</v>
      </c>
      <c r="M6" s="2" t="n">
        <f t="shared" ref="M6:AT6" si="2">SUM(M2:M5)</f>
        <v>120350129405</v>
      </c>
      <c r="N6" s="2" t="n">
        <f t="shared" si="2"/>
        <v>136154193844</v>
      </c>
      <c r="O6" s="2" t="n">
        <f t="shared" si="2"/>
        <v>123406660550</v>
      </c>
      <c r="P6" s="2" t="n">
        <f t="shared" si="2"/>
        <v>121373382142</v>
      </c>
      <c r="Q6" s="2" t="n">
        <f t="shared" si="2"/>
        <v>117161902725</v>
      </c>
      <c r="R6" s="2" t="n">
        <f t="shared" si="2"/>
        <v>116592014868</v>
      </c>
      <c r="S6" s="2" t="n">
        <f t="shared" si="2"/>
        <v>118448779098</v>
      </c>
      <c r="T6" s="2" t="n">
        <f t="shared" si="2"/>
        <v>115982151879</v>
      </c>
      <c r="U6" s="2" t="n">
        <f t="shared" si="2"/>
        <v>116965882167</v>
      </c>
      <c r="V6" s="2" t="n">
        <f t="shared" si="2"/>
        <v>122185036488</v>
      </c>
      <c r="W6" s="2" t="n">
        <f t="shared" si="2"/>
        <v>132178486506.38741</v>
      </c>
      <c r="X6" s="2" t="n">
        <f t="shared" si="2"/>
        <v>143993638622.32758</v>
      </c>
      <c r="Y6" s="2" t="n">
        <f t="shared" si="2"/>
        <v>169810521136.48502</v>
      </c>
      <c r="Z6" s="2" t="n">
        <f t="shared" si="2"/>
        <v>211533087303.8605</v>
      </c>
      <c r="AA6" s="2" t="n">
        <f t="shared" si="2"/>
        <v>229762490374.91559</v>
      </c>
      <c r="AB6" s="2" t="n">
        <f t="shared" si="2"/>
        <v>265662827553.78659</v>
      </c>
      <c r="AC6" s="2" t="n">
        <f t="shared" si="2"/>
        <v>295165177949.11737</v>
      </c>
      <c r="AD6" s="2" t="n">
        <f t="shared" si="2"/>
        <v>328153432892.49219</v>
      </c>
      <c r="AE6" s="2" t="n">
        <f t="shared" si="2"/>
        <v>377988092276.39978</v>
      </c>
      <c r="AF6" s="2" t="n">
        <f t="shared" si="2"/>
        <v>367653308305.41339</v>
      </c>
      <c r="AG6" s="2" t="n">
        <f t="shared" si="2"/>
        <v>362403868841.00775</v>
      </c>
      <c r="AH6" s="2" t="n">
        <f t="shared" si="2"/>
        <v>368565915961.16205</v>
      </c>
      <c r="AI6" s="2" t="n">
        <f t="shared" si="2"/>
        <v>357636430655.58698</v>
      </c>
      <c r="AJ6" s="2" t="n">
        <f t="shared" si="2"/>
        <v>306581052342.6817</v>
      </c>
      <c r="AK6" s="2" t="n">
        <f t="shared" si="2"/>
        <v>283284360624.49884</v>
      </c>
      <c r="AL6" s="2" t="n">
        <f t="shared" si="2"/>
        <v>274184441766.62451</v>
      </c>
      <c r="AM6" s="2" t="n">
        <f t="shared" si="2"/>
        <v>298361785628.39166</v>
      </c>
      <c r="AN6" s="2" t="n">
        <f t="shared" si="2"/>
        <v>320616260265.01807</v>
      </c>
      <c r="AO6" s="2" t="n">
        <f t="shared" si="2"/>
        <v>358969839761.82471</v>
      </c>
      <c r="AP6" s="2" t="n">
        <f t="shared" si="2"/>
        <v>383640402091.71613</v>
      </c>
      <c r="AQ6" s="2" t="n">
        <f t="shared" si="2"/>
        <v>422516856625.91577</v>
      </c>
      <c r="AR6" s="2" t="n">
        <f t="shared" si="2"/>
        <v>386852773154.90399</v>
      </c>
      <c r="AS6" s="2" t="n">
        <f t="shared" si="2"/>
        <v>414218963031.30017</v>
      </c>
      <c r="AT6" s="2" t="n">
        <f t="shared" si="2"/>
        <v>456246731870.95898</v>
      </c>
      <c r="AU6" s="2"/>
      <c r="AV6" s="2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9" t="n">
        <f t="shared" ref="C8:E13" si="4">AR8</f>
        <v>2021</v>
      </c>
      <c r="D8" s="9" t="n">
        <f t="shared" si="4"/>
        <v>2022</v>
      </c>
      <c r="E8" s="9" t="n">
        <f t="shared" si="4"/>
        <v>2023</v>
      </c>
      <c r="F8" s="9" t="str">
        <f>C8&amp;"-"&amp;$D8</f>
        <v>2021-2022</v>
      </c>
      <c r="G8" s="9" t="str">
        <f>B8&amp;"-"&amp;$D8</f>
        <v>2015-2022</v>
      </c>
      <c r="H8" s="9" t="str">
        <f>$E8&amp;"/"&amp;D8</f>
        <v>2023/2022</v>
      </c>
      <c r="I8" s="9" t="str">
        <f>"Share "&amp;AS8</f>
        <v>Share 2022</v>
      </c>
      <c r="J8" s="9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4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25" t="n">
        <f>(D9/C9)-1</f>
        <v>-1.9517543930204218E-3</v>
      </c>
      <c r="G9" s="8" t="n">
        <f>(D9/B9)-1</f>
        <v>0.13797664022510836</v>
      </c>
      <c r="H9" s="8" t="n">
        <f>E9/D9</f>
        <v>1.1533495313259734</v>
      </c>
      <c r="I9" s="4" t="n">
        <f>AS17</f>
        <v>0.73673881630737392</v>
      </c>
      <c r="J9" s="4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24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25" t="n">
        <f t="shared" ref="F10:F13" si="9">(D10/C10)-1</f>
        <v>-0.56483239626153703</v>
      </c>
      <c r="G10" s="8" t="n">
        <f t="shared" ref="G10:G13" si="10">(D10/B10)-1</f>
        <v>-0.64918466318853452</v>
      </c>
      <c r="H10" s="8" t="n">
        <f t="shared" ref="H10:H13" si="11">E10/D10</f>
        <v>0.98256699167044259</v>
      </c>
      <c r="I10" s="4" t="n">
        <f t="shared" ref="I10:I13" si="12">AS18</f>
        <v>1.2032933283847189E-4</v>
      </c>
      <c r="J10" s="4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24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5" t="n">
        <f t="shared" si="9"/>
        <v>1.1675420869559305E-2</v>
      </c>
      <c r="G11" s="8" t="n">
        <f t="shared" si="10"/>
        <v>0.79948129326874784</v>
      </c>
      <c r="H11" s="8" t="n">
        <f t="shared" si="11"/>
        <v>0.76280893160476371</v>
      </c>
      <c r="I11" s="40" t="n">
        <f t="shared" si="12"/>
        <v>0.26307206172314906</v>
      </c>
      <c r="J11" s="4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24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25" t="n">
        <f t="shared" si="9"/>
        <v>-0.54412589153925595</v>
      </c>
      <c r="G12" s="8" t="n">
        <f t="shared" si="10"/>
        <v>15.146664625068276</v>
      </c>
      <c r="H12" s="8" t="n">
        <f t="shared" si="11"/>
        <v>0.93043451879638828</v>
      </c>
      <c r="I12" s="4" t="n">
        <f t="shared" si="12"/>
        <v>6.8792636638527772E-5</v>
      </c>
      <c r="J12" s="4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24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25" t="n">
        <f t="shared" si="9"/>
        <v>1.3588354831410854E-3</v>
      </c>
      <c r="G13" s="8" t="n">
        <f t="shared" si="10"/>
        <v>0.25952241718747437</v>
      </c>
      <c r="H13" s="8" t="n">
        <f t="shared" si="11"/>
        <v>1.0505733255102041</v>
      </c>
      <c r="I13" s="4" t="b">
        <f t="shared" si="12"/>
        <v>1</v>
      </c>
      <c r="J13" s="4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11"/>
      <c r="B14" s="2"/>
      <c r="C14" s="2"/>
      <c r="D14" s="2"/>
      <c r="E14" s="2"/>
      <c r="F14" s="53"/>
      <c r="G14" s="8"/>
      <c r="H14" s="8"/>
      <c r="I14" s="4"/>
      <c r="J14" s="4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11"/>
      <c r="B15" s="2"/>
      <c r="C15" s="2"/>
      <c r="D15" s="2"/>
      <c r="E15" s="2"/>
      <c r="F15" s="25"/>
      <c r="G15" s="8"/>
      <c r="H15" s="8"/>
      <c r="I15" s="4"/>
      <c r="J15" s="4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8" t="str">
        <f t="shared" ref="M17:AS17" si="25">IF(M9="","",M9/M$13)</f>
      </c>
      <c r="N17" s="8" t="str">
        <f t="shared" si="25"/>
      </c>
      <c r="O17" s="8" t="str">
        <f t="shared" si="25"/>
      </c>
      <c r="P17" s="8" t="str">
        <f t="shared" si="25"/>
      </c>
      <c r="Q17" s="8" t="str">
        <f t="shared" si="25"/>
      </c>
      <c r="R17" s="8" t="str">
        <f t="shared" si="25"/>
      </c>
      <c r="S17" s="8" t="str">
        <f t="shared" si="25"/>
      </c>
      <c r="T17" s="8" t="str">
        <f t="shared" si="25"/>
      </c>
      <c r="U17" s="8" t="str">
        <f t="shared" si="25"/>
      </c>
      <c r="V17" s="8" t="str">
        <f t="shared" si="25"/>
      </c>
      <c r="W17" s="8" t="n">
        <f t="shared" si="25"/>
        <v>0.87760982717674219</v>
      </c>
      <c r="X17" s="8" t="n">
        <f t="shared" si="25"/>
        <v>0.85881215242352249</v>
      </c>
      <c r="Y17" s="8" t="n">
        <f t="shared" si="25"/>
        <v>0.80538207569618381</v>
      </c>
      <c r="Z17" s="8" t="n">
        <f t="shared" si="25"/>
        <v>0.79759476000775442</v>
      </c>
      <c r="AA17" s="8" t="n">
        <f t="shared" si="25"/>
        <v>0.76352486995476343</v>
      </c>
      <c r="AB17" s="8" t="n">
        <f t="shared" si="25"/>
        <v>0.84930815748630695</v>
      </c>
      <c r="AC17" s="8" t="n">
        <f t="shared" si="25"/>
        <v>0.83118782545281145</v>
      </c>
      <c r="AD17" s="8" t="n">
        <f t="shared" si="25"/>
        <v>0.78288241359603561</v>
      </c>
      <c r="AE17" s="8" t="n">
        <f t="shared" si="25"/>
        <v>0.7739822604842892</v>
      </c>
      <c r="AF17" s="8" t="n">
        <f t="shared" si="25"/>
        <v>0.79025513310562823</v>
      </c>
      <c r="AG17" s="8" t="n">
        <f t="shared" si="25"/>
        <v>0.80657534555016341</v>
      </c>
      <c r="AH17" s="8" t="n">
        <f t="shared" si="25"/>
        <v>0.81148210820619215</v>
      </c>
      <c r="AI17" s="8" t="n">
        <f t="shared" si="25"/>
        <v>0.80326587464964716</v>
      </c>
      <c r="AJ17" s="8" t="n">
        <f t="shared" si="25"/>
        <v>0.81554525790900001</v>
      </c>
      <c r="AK17" s="8" t="n">
        <f t="shared" si="25"/>
        <v>0.81196737224796423</v>
      </c>
      <c r="AL17" s="8" t="n">
        <f t="shared" si="25"/>
        <v>0.81542891299398068</v>
      </c>
      <c r="AM17" s="8" t="n">
        <f t="shared" si="25"/>
        <v>0.83793331709080865</v>
      </c>
      <c r="AN17" s="8" t="n">
        <f t="shared" si="25"/>
        <v>0.83379502481041434</v>
      </c>
      <c r="AO17" s="8" t="n">
        <f t="shared" si="25"/>
        <v>0.82458332739232176</v>
      </c>
      <c r="AP17" s="8" t="n">
        <f t="shared" si="25"/>
        <v>0.82728411916725508</v>
      </c>
      <c r="AQ17" s="8" t="n">
        <f t="shared" si="25"/>
        <v>0.82778787311992474</v>
      </c>
      <c r="AR17" s="8" t="n">
        <f t="shared" si="25"/>
        <v>0.73918262609049634</v>
      </c>
      <c r="AS17" s="8" t="n">
        <f t="shared" si="25"/>
        <v>0.73673881630737392</v>
      </c>
      <c r="AT17" s="8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8" t="str">
        <f t="shared" ref="M18:AS18" si="27">IF(M10="","",M10/M$13)</f>
      </c>
      <c r="N18" s="8" t="str">
        <f t="shared" si="27"/>
      </c>
      <c r="O18" s="8" t="str">
        <f t="shared" si="27"/>
      </c>
      <c r="P18" s="8" t="str">
        <f t="shared" si="27"/>
      </c>
      <c r="Q18" s="8" t="str">
        <f t="shared" si="27"/>
      </c>
      <c r="R18" s="8" t="str">
        <f t="shared" si="27"/>
      </c>
      <c r="S18" s="8" t="str">
        <f t="shared" si="27"/>
      </c>
      <c r="T18" s="8" t="str">
        <f t="shared" si="27"/>
      </c>
      <c r="U18" s="8" t="str">
        <f t="shared" si="27"/>
      </c>
      <c r="V18" s="8" t="str">
        <f t="shared" si="27"/>
      </c>
      <c r="W18" s="8" t="n">
        <f t="shared" si="27"/>
        <v>1.9867195255508541E-4</v>
      </c>
      <c r="X18" s="8" t="n">
        <f t="shared" si="27"/>
        <v>-2.2378627492369923E-6</v>
      </c>
      <c r="Y18" s="8" t="n">
        <f t="shared" si="27"/>
        <v>1.3600074745332145E-3</v>
      </c>
      <c r="Z18" s="8" t="n">
        <f t="shared" si="27"/>
        <v>3.8253088712657968E-3</v>
      </c>
      <c r="AA18" s="8" t="n">
        <f t="shared" si="27"/>
        <v>4.8372733457338083E-3</v>
      </c>
      <c r="AB18" s="8" t="n">
        <f t="shared" si="27"/>
        <v>3.5921470693967934E-3</v>
      </c>
      <c r="AC18" s="8" t="n">
        <f t="shared" si="27"/>
        <v>1.7513290550652699E-3</v>
      </c>
      <c r="AD18" s="8" t="n">
        <f t="shared" si="27"/>
        <v>2.2085271236660618E-3</v>
      </c>
      <c r="AE18" s="8" t="n">
        <f t="shared" si="27"/>
        <v>2.2823909149202711E-3</v>
      </c>
      <c r="AF18" s="8" t="n">
        <f t="shared" si="27"/>
        <v>1.8093536866394771E-3</v>
      </c>
      <c r="AG18" s="8" t="n">
        <f t="shared" si="27"/>
        <v>1.0710930663849936E-3</v>
      </c>
      <c r="AH18" s="8" t="n">
        <f t="shared" si="27"/>
        <v>2.8914003971625959E-3</v>
      </c>
      <c r="AI18" s="8" t="n">
        <f t="shared" si="27"/>
        <v>2.0175019696663785E-3</v>
      </c>
      <c r="AJ18" s="8" t="n">
        <f t="shared" si="27"/>
        <v>1.906059427900744E-3</v>
      </c>
      <c r="AK18" s="8" t="n">
        <f t="shared" si="27"/>
        <v>9.8080967396182951E-4</v>
      </c>
      <c r="AL18" s="8" t="n">
        <f t="shared" si="27"/>
        <v>4.3201501260681203E-4</v>
      </c>
      <c r="AM18" s="8" t="n">
        <f t="shared" si="27"/>
        <v>3.5218781076366102E-4</v>
      </c>
      <c r="AN18" s="8" t="n">
        <f t="shared" si="27"/>
        <v>1.3472134316580328E-4</v>
      </c>
      <c r="AO18" s="8" t="n">
        <f t="shared" si="27"/>
        <v>4.2330492461712321E-4</v>
      </c>
      <c r="AP18" s="8" t="n">
        <f t="shared" si="27"/>
        <v>3.320247358054535E-4</v>
      </c>
      <c r="AQ18" s="8" t="n">
        <f t="shared" si="27"/>
        <v>7.4753163752858218E-5</v>
      </c>
      <c r="AR18" s="8" t="n">
        <f t="shared" si="27"/>
        <v>2.7688835191420192E-4</v>
      </c>
      <c r="AS18" s="8" t="n">
        <f t="shared" si="27"/>
        <v>1.2032933283847189E-4</v>
      </c>
      <c r="AT18" s="8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 t="n">
        <f t="shared" ref="W19:AS19" si="29">IF(W11="","",W11/W$13)</f>
        <v>0.12219150087070269</v>
      </c>
      <c r="X19" s="8" t="n">
        <f t="shared" si="29"/>
        <v>0.14118505772614789</v>
      </c>
      <c r="Y19" s="8" t="n">
        <f t="shared" si="29"/>
        <v>0.19305850778729083</v>
      </c>
      <c r="Z19" s="8" t="n">
        <f t="shared" si="29"/>
        <v>0.19852719747745287</v>
      </c>
      <c r="AA19" s="8" t="n">
        <f t="shared" si="29"/>
        <v>0.23163752349454897</v>
      </c>
      <c r="AB19" s="8" t="n">
        <f t="shared" si="29"/>
        <v>0.14709738267789174</v>
      </c>
      <c r="AC19" s="8" t="n">
        <f t="shared" si="29"/>
        <v>0.1670607969560457</v>
      </c>
      <c r="AD19" s="8" t="n">
        <f t="shared" si="29"/>
        <v>0.21490904709087835</v>
      </c>
      <c r="AE19" s="8" t="n">
        <f t="shared" si="29"/>
        <v>0.22373406768250267</v>
      </c>
      <c r="AF19" s="8" t="n">
        <f t="shared" si="29"/>
        <v>0.20793063762924713</v>
      </c>
      <c r="AG19" s="8" t="n">
        <f t="shared" si="29"/>
        <v>0.19237597736500683</v>
      </c>
      <c r="AH19" s="8" t="n">
        <f t="shared" si="29"/>
        <v>0.18562535953815817</v>
      </c>
      <c r="AI19" s="8" t="n">
        <f t="shared" si="29"/>
        <v>0.19471573453611424</v>
      </c>
      <c r="AJ19" s="8" t="n">
        <f t="shared" si="29"/>
        <v>0.18254816472176266</v>
      </c>
      <c r="AK19" s="8" t="n">
        <f t="shared" si="29"/>
        <v>0.18705378799631731</v>
      </c>
      <c r="AL19" s="8" t="n">
        <f t="shared" si="29"/>
        <v>0.18413370581593905</v>
      </c>
      <c r="AM19" s="8" t="n">
        <f t="shared" si="29"/>
        <v>0.16171182576452389</v>
      </c>
      <c r="AN19" s="8" t="n">
        <f t="shared" si="29"/>
        <v>0.16606117323398442</v>
      </c>
      <c r="AO19" s="8" t="n">
        <f t="shared" si="29"/>
        <v>0.17483657096139343</v>
      </c>
      <c r="AP19" s="8" t="n">
        <f t="shared" si="29"/>
        <v>0.17226700738676329</v>
      </c>
      <c r="AQ19" s="8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25" t="n">
        <f t="shared" ref="AT19" si="30">IF(AT11="","",AT11/AT$13)</f>
        <v>0.19101352896109547</v>
      </c>
    </row>
    <row r="20">
      <c r="L20" s="1" t="n">
        <f>L12</f>
        <v>0</v>
      </c>
      <c r="M20" s="8" t="e">
        <f t="shared" ref="M20:V20" si="31">IF(M12="","",M12/M$13)</f>
        <v>#N/A</v>
      </c>
      <c r="N20" s="8" t="e">
        <f t="shared" si="31"/>
        <v>#N/A</v>
      </c>
      <c r="O20" s="8" t="e">
        <f t="shared" si="31"/>
        <v>#N/A</v>
      </c>
      <c r="P20" s="8" t="e">
        <f t="shared" si="31"/>
        <v>#N/A</v>
      </c>
      <c r="Q20" s="8" t="e">
        <f t="shared" si="31"/>
        <v>#N/A</v>
      </c>
      <c r="R20" s="8" t="e">
        <f t="shared" si="31"/>
        <v>#N/A</v>
      </c>
      <c r="S20" s="8" t="e">
        <f t="shared" si="31"/>
        <v>#N/A</v>
      </c>
      <c r="T20" s="8" t="e">
        <f t="shared" si="31"/>
        <v>#N/A</v>
      </c>
      <c r="U20" s="8" t="e">
        <f t="shared" si="31"/>
        <v>#N/A</v>
      </c>
      <c r="V20" s="8" t="e">
        <f t="shared" si="31"/>
        <v>#N/A</v>
      </c>
      <c r="W20" s="8" t="n">
        <f t="shared" ref="W20:AS20" si="32">IF(W12="","",W12/W$13)</f>
        <v>0</v>
      </c>
      <c r="X20" s="8" t="n">
        <f t="shared" si="32"/>
        <v>5.027713079039752E-6</v>
      </c>
      <c r="Y20" s="8" t="n">
        <f t="shared" si="32"/>
        <v>1.9940904199206635E-4</v>
      </c>
      <c r="Z20" s="8" t="n">
        <f t="shared" si="32"/>
        <v>5.2733643526775215E-5</v>
      </c>
      <c r="AA20" s="8" t="n">
        <f t="shared" si="32"/>
        <v>3.3320495384201429E-7</v>
      </c>
      <c r="AB20" s="8" t="n">
        <f t="shared" si="32"/>
        <v>2.3127664045343501E-6</v>
      </c>
      <c r="AC20" s="8" t="n">
        <f t="shared" si="32"/>
        <v>4.8536077661808878E-8</v>
      </c>
      <c r="AD20" s="8" t="n">
        <f t="shared" si="32"/>
        <v>1.2189419945243898E-8</v>
      </c>
      <c r="AE20" s="8" t="n">
        <f t="shared" si="32"/>
        <v>1.280918287886049E-6</v>
      </c>
      <c r="AF20" s="8" t="n">
        <f t="shared" si="32"/>
        <v>4.8755784852367848E-6</v>
      </c>
      <c r="AG20" s="8" t="n">
        <f t="shared" si="32"/>
        <v>-2.2415981555550026E-5</v>
      </c>
      <c r="AH20" s="8" t="n">
        <f t="shared" si="32"/>
        <v>1.1318584870011668E-6</v>
      </c>
      <c r="AI20" s="8" t="n">
        <f t="shared" si="32"/>
        <v>8.888445721742751E-7</v>
      </c>
      <c r="AJ20" s="8" t="n">
        <f t="shared" si="32"/>
        <v>5.1794133651322644E-7</v>
      </c>
      <c r="AK20" s="8" t="n">
        <f t="shared" si="32"/>
        <v>-1.969918243173708E-6</v>
      </c>
      <c r="AL20" s="8" t="n">
        <f t="shared" si="32"/>
        <v>5.3661774735283278E-6</v>
      </c>
      <c r="AM20" s="8" t="n">
        <f t="shared" si="32"/>
        <v>2.6693339038798574E-6</v>
      </c>
      <c r="AN20" s="8" t="n">
        <f t="shared" si="32"/>
        <v>9.0806124355435794E-6</v>
      </c>
      <c r="AO20" s="8" t="n">
        <f t="shared" si="32"/>
        <v>1.5679672166760613E-4</v>
      </c>
      <c r="AP20" s="8" t="n">
        <f t="shared" si="32"/>
        <v>1.1684871017595037E-4</v>
      </c>
      <c r="AQ20" s="8" t="n">
        <f t="shared" si="32"/>
        <v>1.1500455388084407E-4</v>
      </c>
      <c r="AR20" s="8" t="n">
        <f t="shared" si="32"/>
        <v>1.5110775811937323E-4</v>
      </c>
      <c r="AS20" s="8" t="n">
        <f t="shared" si="32"/>
        <v>6.8792636638527772E-5</v>
      </c>
      <c r="AT20" s="8" t="n">
        <f t="shared" ref="AT20" si="33">IF(AT12="","",AT12/AT$13)</f>
        <v>6.0925822323176502E-5</v>
      </c>
    </row>
    <row r="21">
      <c r="L21" s="1" t="str">
        <f>L14</f>
        <v>Checksum</v>
      </c>
      <c r="M21" s="8" t="e">
        <f>IF(#REF!="","",#REF!/M$13)</f>
        <v>#REF!</v>
      </c>
      <c r="N21" s="8" t="e">
        <f>IF(#REF!="","",#REF!/N$13)</f>
        <v>#REF!</v>
      </c>
      <c r="O21" s="8" t="e">
        <f>IF(#REF!="","",#REF!/O$13)</f>
        <v>#REF!</v>
      </c>
      <c r="P21" s="8" t="e">
        <f>IF(#REF!="","",#REF!/P$13)</f>
        <v>#REF!</v>
      </c>
      <c r="Q21" s="8" t="e">
        <f>IF(#REF!="","",#REF!/Q$13)</f>
        <v>#REF!</v>
      </c>
      <c r="R21" s="8" t="e">
        <f>IF(#REF!="","",#REF!/R$13)</f>
        <v>#REF!</v>
      </c>
      <c r="S21" s="8" t="e">
        <f>IF(#REF!="","",#REF!/S$13)</f>
        <v>#REF!</v>
      </c>
      <c r="T21" s="8" t="e">
        <f>IF(#REF!="","",#REF!/T$13)</f>
        <v>#REF!</v>
      </c>
      <c r="U21" s="8" t="e">
        <f>IF(#REF!="","",#REF!/U$13)</f>
        <v>#REF!</v>
      </c>
      <c r="V21" s="8" t="e">
        <f>IF(#REF!="","",#REF!/V$13)</f>
        <v>#REF!</v>
      </c>
      <c r="W21" s="8" t="b">
        <f t="shared" ref="W21:AS21" si="34">SUM(W17:W20)=1</f>
        <v>1</v>
      </c>
      <c r="X21" s="8" t="b">
        <f t="shared" si="34"/>
        <v>1</v>
      </c>
      <c r="Y21" s="8" t="b">
        <f t="shared" si="34"/>
        <v>1</v>
      </c>
      <c r="Z21" s="8" t="b">
        <f t="shared" si="34"/>
        <v>1</v>
      </c>
      <c r="AA21" s="8" t="b">
        <f t="shared" si="34"/>
        <v>1</v>
      </c>
      <c r="AB21" s="8" t="b">
        <f t="shared" si="34"/>
        <v>1</v>
      </c>
      <c r="AC21" s="8" t="b">
        <f t="shared" si="34"/>
        <v>1</v>
      </c>
      <c r="AD21" s="8" t="b">
        <f t="shared" si="34"/>
        <v>1</v>
      </c>
      <c r="AE21" s="8" t="b">
        <f t="shared" si="34"/>
        <v>1</v>
      </c>
      <c r="AF21" s="8" t="b">
        <f t="shared" si="34"/>
        <v>1</v>
      </c>
      <c r="AG21" s="8" t="b">
        <f t="shared" si="34"/>
        <v>1</v>
      </c>
      <c r="AH21" s="8" t="b">
        <f t="shared" si="34"/>
        <v>1</v>
      </c>
      <c r="AI21" s="8" t="b">
        <f t="shared" si="34"/>
        <v>1</v>
      </c>
      <c r="AJ21" s="8" t="b">
        <f t="shared" si="34"/>
        <v>1</v>
      </c>
      <c r="AK21" s="8" t="b">
        <f t="shared" si="34"/>
        <v>1</v>
      </c>
      <c r="AL21" s="8" t="b">
        <f t="shared" si="34"/>
        <v>1</v>
      </c>
      <c r="AM21" s="8" t="b">
        <f t="shared" si="34"/>
        <v>1</v>
      </c>
      <c r="AN21" s="8" t="b">
        <f t="shared" si="34"/>
        <v>1</v>
      </c>
      <c r="AO21" s="8" t="b">
        <f t="shared" si="34"/>
        <v>1</v>
      </c>
      <c r="AP21" s="8" t="b">
        <f t="shared" si="34"/>
        <v>1</v>
      </c>
      <c r="AQ21" s="8" t="b">
        <f t="shared" si="34"/>
        <v>1</v>
      </c>
      <c r="AR21" s="8" t="b">
        <f t="shared" si="34"/>
        <v>1</v>
      </c>
      <c r="AS21" s="8" t="b">
        <f t="shared" si="34"/>
        <v>1</v>
      </c>
      <c r="AT21" s="8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34167200909</v>
      </c>
      <c r="Z2" s="2" t="n">
        <v>35587628817.406303</v>
      </c>
      <c r="AA2" s="2" t="n">
        <v>39412403811.1063</v>
      </c>
      <c r="AB2" s="2" t="n">
        <v>45679579567.3955</v>
      </c>
      <c r="AC2" s="2" t="n">
        <v>43320062640.502098</v>
      </c>
      <c r="AD2" s="2" t="n">
        <v>45895959193.725998</v>
      </c>
      <c r="AE2" s="2" t="n">
        <v>54527316626.367897</v>
      </c>
      <c r="AF2" s="2" t="n">
        <v>60156713753.542603</v>
      </c>
      <c r="AG2" s="2" t="n">
        <v>54574561260.018501</v>
      </c>
      <c r="AH2" s="2" t="n">
        <v>58294718450.807098</v>
      </c>
      <c r="AI2" s="2" t="n">
        <v>55950303069.430099</v>
      </c>
      <c r="AJ2" s="2" t="n">
        <v>56996007969.6549</v>
      </c>
      <c r="AK2" s="2" t="n">
        <v>64296835173.753403</v>
      </c>
      <c r="AL2" s="2" t="n">
        <v>48953014204.9776</v>
      </c>
      <c r="AM2" s="2" t="n">
        <v>49792530323.099998</v>
      </c>
      <c r="AN2" s="2" t="n">
        <v>47191130088.307999</v>
      </c>
      <c r="AO2" s="2" t="n">
        <v>58311052464.493599</v>
      </c>
      <c r="AP2" s="2" t="n">
        <v>54103642836.022598</v>
      </c>
      <c r="AQ2" s="2" t="n">
        <v>63656726520.384102</v>
      </c>
      <c r="AR2" s="2" t="n">
        <v>67143097255.625</v>
      </c>
      <c r="AS2" s="2" t="n">
        <v>67322006917.923203</v>
      </c>
      <c r="AT2" s="2" t="n">
        <v>67154872453.860199</v>
      </c>
      <c r="AU2" s="2" t="n">
        <v>66299174514.9487</v>
      </c>
      <c r="AV2" s="2" t="n">
        <v>79172168690.297806</v>
      </c>
      <c r="AW2" s="2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0</v>
      </c>
      <c r="Z3" s="2" t="n">
        <v>0</v>
      </c>
      <c r="AA3" s="2" t="n">
        <v>96463622</v>
      </c>
      <c r="AB3" s="2" t="n">
        <v>152546003</v>
      </c>
      <c r="AC3" s="2" t="n">
        <v>395301213.29000002</v>
      </c>
      <c r="AD3" s="2" t="n">
        <v>133173391.125</v>
      </c>
      <c r="AE3" s="2" t="n">
        <v>27481406</v>
      </c>
      <c r="AF3" s="2" t="n">
        <v>28084285.153099999</v>
      </c>
      <c r="AG3" s="2" t="n">
        <v>46336957.417099997</v>
      </c>
      <c r="AH3" s="2" t="n">
        <v>37948239.091499999</v>
      </c>
      <c r="AI3" s="2" t="n">
        <v>46986030.5986</v>
      </c>
      <c r="AJ3" s="2" t="n">
        <v>227243886.97319999</v>
      </c>
      <c r="AK3" s="2" t="n">
        <v>235708812.74720001</v>
      </c>
      <c r="AL3" s="2" t="n">
        <v>82389110.694999993</v>
      </c>
      <c r="AM3" s="2" t="n">
        <v>24938242.390000001</v>
      </c>
      <c r="AN3" s="2" t="n">
        <v>18097153.005399998</v>
      </c>
      <c r="AO3" s="2" t="n">
        <v>10529618.877599999</v>
      </c>
      <c r="AP3" s="2" t="n">
        <v>914700.12679999997</v>
      </c>
      <c r="AQ3" s="2" t="n">
        <v>443717.63079999998</v>
      </c>
      <c r="AR3" s="2" t="n">
        <v>35946.4902</v>
      </c>
      <c r="AS3" s="2" t="n">
        <v>3186519.3561999998</v>
      </c>
      <c r="AT3" s="2" t="n">
        <v>24597926.024599999</v>
      </c>
      <c r="AU3" s="2" t="n">
        <v>36594834.420000002</v>
      </c>
      <c r="AV3" s="2" t="n">
        <v>34072496.572099999</v>
      </c>
      <c r="AW3" s="2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3791701534.9791999</v>
      </c>
      <c r="Z4" s="2" t="n">
        <v>5045417819.2033005</v>
      </c>
      <c r="AA4" s="2" t="n">
        <v>7894253339.6709995</v>
      </c>
      <c r="AB4" s="2" t="n">
        <v>9725009432.7203007</v>
      </c>
      <c r="AC4" s="2" t="n">
        <v>11341331929.004101</v>
      </c>
      <c r="AD4" s="2" t="n">
        <v>9550824014.9050007</v>
      </c>
      <c r="AE4" s="2" t="n">
        <v>8584645594.3449001</v>
      </c>
      <c r="AF4" s="2" t="n">
        <v>9692339065.9185009</v>
      </c>
      <c r="AG4" s="2" t="n">
        <v>9029759538.177</v>
      </c>
      <c r="AH4" s="2" t="n">
        <v>9477552244.3286991</v>
      </c>
      <c r="AI4" s="2" t="n">
        <v>8908396644.4645996</v>
      </c>
      <c r="AJ4" s="2" t="n">
        <v>8248211041.3128004</v>
      </c>
      <c r="AK4" s="2" t="n">
        <v>6960800411.8038998</v>
      </c>
      <c r="AL4" s="2" t="n">
        <v>6027087360.5185003</v>
      </c>
      <c r="AM4" s="2" t="n">
        <v>5990987135.5481997</v>
      </c>
      <c r="AN4" s="2" t="n">
        <v>5751628771.2103004</v>
      </c>
      <c r="AO4" s="2" t="n">
        <v>6766531351.8695002</v>
      </c>
      <c r="AP4" s="2" t="n">
        <v>6899703140.2589998</v>
      </c>
      <c r="AQ4" s="2" t="n">
        <v>7705518513.9266996</v>
      </c>
      <c r="AR4" s="2" t="n">
        <v>8708233552.0813007</v>
      </c>
      <c r="AS4" s="2" t="n">
        <v>10606554875.207199</v>
      </c>
      <c r="AT4" s="2" t="n">
        <v>11888035164.534599</v>
      </c>
      <c r="AU4" s="2" t="n">
        <v>12535716235.5221</v>
      </c>
      <c r="AV4" s="2" t="n">
        <v>13442681786.9918</v>
      </c>
      <c r="AW4" s="2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2" t="n">
        <v>41032316000</v>
      </c>
      <c r="P5" s="2" t="n">
        <v>43625084000</v>
      </c>
      <c r="Q5" s="2" t="n">
        <v>38602723036</v>
      </c>
      <c r="R5" s="2" t="n">
        <v>39452449414</v>
      </c>
      <c r="S5" s="2" t="n">
        <v>43554730825</v>
      </c>
      <c r="T5" s="2" t="n">
        <v>37076749369</v>
      </c>
      <c r="U5" s="2" t="n">
        <v>39081089944</v>
      </c>
      <c r="V5" s="2" t="n">
        <v>34943056076</v>
      </c>
      <c r="W5" s="2" t="n">
        <v>33653688998</v>
      </c>
      <c r="X5" s="2" t="n">
        <v>35246060466</v>
      </c>
      <c r="Y5" s="2"/>
      <c r="Z5" s="2"/>
      <c r="AA5" s="2" t="n">
        <v>10763955</v>
      </c>
      <c r="AB5" s="2"/>
      <c r="AC5" s="2"/>
      <c r="AD5" s="2"/>
      <c r="AE5" s="2"/>
      <c r="AF5" s="2"/>
      <c r="AG5" s="2"/>
      <c r="AH5" s="2" t="n">
        <v>0</v>
      </c>
      <c r="AI5" s="2"/>
      <c r="AJ5" s="2"/>
      <c r="AK5" s="2"/>
      <c r="AL5" s="2"/>
      <c r="AM5" s="2"/>
      <c r="AN5" s="2"/>
      <c r="AO5" s="2"/>
      <c r="AP5" s="2"/>
      <c r="AQ5" s="2"/>
      <c r="AR5" s="2" t="n">
        <v>204072.70310000001</v>
      </c>
      <c r="AS5" s="2" t="n">
        <v>1270102.8433000001</v>
      </c>
      <c r="AT5" s="2"/>
      <c r="AU5" s="2"/>
      <c r="AV5" s="2" t="n">
        <v>-96821.059399999998</v>
      </c>
      <c r="AW5" s="2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1" t="s">
        <v>550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33175477467.8834</v>
      </c>
      <c r="Z6" s="2" t="n">
        <v>36081259057.946602</v>
      </c>
      <c r="AA6" s="2" t="n">
        <v>39070820515.2649</v>
      </c>
      <c r="AB6" s="2" t="n">
        <v>53046233230.446404</v>
      </c>
      <c r="AC6" s="2" t="n">
        <v>59348341342.548401</v>
      </c>
      <c r="AD6" s="2" t="n">
        <v>81315024984.132202</v>
      </c>
      <c r="AE6" s="2" t="n">
        <v>82547865610.9366</v>
      </c>
      <c r="AF6" s="2" t="n">
        <v>91210700550.1017</v>
      </c>
      <c r="AG6" s="2" t="n">
        <v>118287941837.078</v>
      </c>
      <c r="AH6" s="2" t="n">
        <v>108171917018.517</v>
      </c>
      <c r="AI6" s="2" t="n">
        <v>117601584919.855</v>
      </c>
      <c r="AJ6" s="2" t="n">
        <v>104810893921.30701</v>
      </c>
      <c r="AK6" s="2" t="n">
        <v>91960941622.060699</v>
      </c>
      <c r="AL6" s="2" t="n">
        <v>73684607240.511505</v>
      </c>
      <c r="AM6" s="2" t="n">
        <v>62842732660.934998</v>
      </c>
      <c r="AN6" s="2" t="n">
        <v>59572352637.392899</v>
      </c>
      <c r="AO6" s="2" t="n">
        <v>61522357113.747902</v>
      </c>
      <c r="AP6" s="2" t="n">
        <v>65140682695.403603</v>
      </c>
      <c r="AQ6" s="2" t="n">
        <v>77428971235.748306</v>
      </c>
      <c r="AR6" s="2" t="n">
        <v>79605508585.686401</v>
      </c>
      <c r="AS6" s="2" t="n">
        <v>82333525902.741699</v>
      </c>
      <c r="AT6" s="2" t="n">
        <v>65166973775.387802</v>
      </c>
      <c r="AU6" s="2" t="n">
        <v>69127490536.779602</v>
      </c>
      <c r="AV6" s="2" t="n">
        <v>94727263202.255798</v>
      </c>
      <c r="AW6" s="2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1319748</v>
      </c>
      <c r="Z7" s="2" t="n">
        <v>-326562</v>
      </c>
      <c r="AA7" s="2" t="n">
        <v>66788370</v>
      </c>
      <c r="AB7" s="2" t="n">
        <v>97672809.429700002</v>
      </c>
      <c r="AC7" s="2" t="n">
        <v>322399610</v>
      </c>
      <c r="AD7" s="2" t="n">
        <v>560522486.24000001</v>
      </c>
      <c r="AE7" s="2" t="n">
        <v>358187275.28130001</v>
      </c>
      <c r="AF7" s="2" t="n">
        <v>625933881.94389999</v>
      </c>
      <c r="AG7" s="2" t="n">
        <v>736925148.01989996</v>
      </c>
      <c r="AH7" s="2" t="n">
        <v>541068780.76559997</v>
      </c>
      <c r="AI7" s="2" t="n">
        <v>142683653.70019999</v>
      </c>
      <c r="AJ7" s="2" t="n">
        <v>212299272.04390001</v>
      </c>
      <c r="AK7" s="2" t="n">
        <v>267919169.59979999</v>
      </c>
      <c r="AL7" s="2" t="n">
        <v>227886363.3714</v>
      </c>
      <c r="AM7" s="2" t="n">
        <v>74259354.644899994</v>
      </c>
      <c r="AN7" s="2" t="n">
        <v>44031086.688699998</v>
      </c>
      <c r="AO7" s="2" t="n">
        <v>54646283.963</v>
      </c>
      <c r="AP7" s="2" t="n">
        <v>20866051.534499999</v>
      </c>
      <c r="AQ7" s="2" t="n">
        <v>105175015.7158</v>
      </c>
      <c r="AR7" s="2" t="n">
        <v>101682448.5098</v>
      </c>
      <c r="AS7" s="2" t="n">
        <v>-2040216.3532</v>
      </c>
      <c r="AT7" s="2" t="n">
        <v>145468.8989</v>
      </c>
      <c r="AU7" s="2" t="n">
        <v>-3434867.5589000001</v>
      </c>
      <c r="AV7" s="2" t="n">
        <v>-931190.03390000004</v>
      </c>
      <c r="AW7" s="2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3655689612.8933001</v>
      </c>
      <c r="Z8" s="2" t="n">
        <v>4474549082.1552</v>
      </c>
      <c r="AA8" s="2" t="n">
        <v>7041221491.1606998</v>
      </c>
      <c r="AB8" s="2" t="n">
        <v>11062641633.762699</v>
      </c>
      <c r="AC8" s="2" t="n">
        <v>16387229518.0448</v>
      </c>
      <c r="AD8" s="2" t="n">
        <v>13751348898.323</v>
      </c>
      <c r="AE8" s="2" t="n">
        <v>18772123074.8731</v>
      </c>
      <c r="AF8" s="2" t="n">
        <v>26526079662.702999</v>
      </c>
      <c r="AG8" s="2" t="n">
        <v>34092641975.136101</v>
      </c>
      <c r="AH8" s="2" t="n">
        <v>24571239491.858501</v>
      </c>
      <c r="AI8" s="2" t="n">
        <v>23433819538.7999</v>
      </c>
      <c r="AJ8" s="2" t="n">
        <v>20487733706.6731</v>
      </c>
      <c r="AK8" s="2" t="n">
        <v>16749418999.689199</v>
      </c>
      <c r="AL8" s="2" t="n">
        <v>13212081084.9988</v>
      </c>
      <c r="AM8" s="2" t="n">
        <v>12526218879.704201</v>
      </c>
      <c r="AN8" s="2" t="n">
        <v>13104355730.182899</v>
      </c>
      <c r="AO8" s="2" t="n">
        <v>12790542600.7946</v>
      </c>
      <c r="AP8" s="2" t="n">
        <v>13445691331.189199</v>
      </c>
      <c r="AQ8" s="2" t="n">
        <v>14013485707.120501</v>
      </c>
      <c r="AR8" s="2" t="n">
        <v>15395116281.3344</v>
      </c>
      <c r="AS8" s="2" t="n">
        <v>18324994823.669998</v>
      </c>
      <c r="AT8" s="2" t="n">
        <v>44711169569.015503</v>
      </c>
      <c r="AU8" s="2" t="n">
        <v>43521860503.041603</v>
      </c>
      <c r="AV8" s="2" t="n">
        <v>17509601581.3083</v>
      </c>
      <c r="AW8" s="2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2" t="n">
        <v>22813033000</v>
      </c>
      <c r="P9" s="2" t="n">
        <v>34893842000</v>
      </c>
      <c r="Q9" s="2" t="n">
        <v>31113808998</v>
      </c>
      <c r="R9" s="2" t="n">
        <v>30657778464</v>
      </c>
      <c r="S9" s="2" t="n">
        <v>20628301908</v>
      </c>
      <c r="T9" s="2" t="n">
        <v>29493441926</v>
      </c>
      <c r="U9" s="2" t="n">
        <v>31662201213</v>
      </c>
      <c r="V9" s="2" t="n">
        <v>31185929950</v>
      </c>
      <c r="W9" s="2" t="n">
        <v>31088689272</v>
      </c>
      <c r="X9" s="2" t="n">
        <v>33772526734</v>
      </c>
      <c r="Y9" s="2"/>
      <c r="Z9" s="2" t="n">
        <v>723958.70019999996</v>
      </c>
      <c r="AA9" s="2" t="n">
        <v>33600</v>
      </c>
      <c r="AB9" s="2" t="n">
        <v>43078.51</v>
      </c>
      <c r="AC9" s="2" t="n">
        <v>0</v>
      </c>
      <c r="AD9" s="2"/>
      <c r="AE9" s="2"/>
      <c r="AF9" s="2"/>
      <c r="AG9" s="2"/>
      <c r="AH9" s="2" t="n">
        <v>-100</v>
      </c>
      <c r="AI9" s="2" t="n">
        <v>-16520.32</v>
      </c>
      <c r="AJ9" s="2" t="n">
        <v>-1.1100000000000001</v>
      </c>
      <c r="AK9" s="2"/>
      <c r="AL9" s="2" t="n">
        <v>0</v>
      </c>
      <c r="AM9" s="2"/>
      <c r="AN9" s="2" t="n">
        <v>35878.5</v>
      </c>
      <c r="AO9" s="2" t="n">
        <v>32130</v>
      </c>
      <c r="AP9" s="2"/>
      <c r="AQ9" s="2" t="n">
        <v>12882973.829500001</v>
      </c>
      <c r="AR9" s="2" t="n">
        <v>42904827.775600001</v>
      </c>
      <c r="AS9" s="2" t="n">
        <v>34933135.828100003</v>
      </c>
      <c r="AT9" s="2" t="n">
        <v>20626172.4725</v>
      </c>
      <c r="AU9" s="2" t="n">
        <v>12038080.127800001</v>
      </c>
      <c r="AV9" s="2" t="n">
        <v>10615317.9705</v>
      </c>
      <c r="AW9" s="2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 t="n">
        <v>3999495821.2979999</v>
      </c>
      <c r="Z10" s="2" t="n">
        <v>4428776959.7582998</v>
      </c>
      <c r="AA10" s="2" t="n">
        <v>4866490814.8972998</v>
      </c>
      <c r="AB10" s="2" t="n">
        <v>6327648200.7869997</v>
      </c>
      <c r="AC10" s="2" t="n">
        <v>5952507044.2321997</v>
      </c>
      <c r="AD10" s="2" t="n">
        <v>22207613098.435799</v>
      </c>
      <c r="AE10" s="2" t="n">
        <v>23032741387.4156</v>
      </c>
      <c r="AF10" s="2" t="n">
        <v>10926781477.7341</v>
      </c>
      <c r="AG10" s="2" t="n">
        <v>8627126893.5254993</v>
      </c>
      <c r="AH10" s="2" t="n">
        <v>11195573443.0599</v>
      </c>
      <c r="AI10" s="2" t="n">
        <v>13163928252.747499</v>
      </c>
      <c r="AJ10" s="2" t="n">
        <v>13183717740.679199</v>
      </c>
      <c r="AK10" s="2" t="n">
        <v>13608508094.8106</v>
      </c>
      <c r="AL10" s="2" t="n">
        <v>11442316638.4126</v>
      </c>
      <c r="AM10" s="2" t="n">
        <v>12077899210.497999</v>
      </c>
      <c r="AN10" s="2" t="n">
        <v>13745310050.7402</v>
      </c>
      <c r="AO10" s="2" t="n">
        <v>16438127059.0322</v>
      </c>
      <c r="AP10" s="2" t="n">
        <v>18274013548.450298</v>
      </c>
      <c r="AQ10" s="2" t="n">
        <v>22528833974.062</v>
      </c>
      <c r="AR10" s="2" t="n">
        <v>22509597598.101101</v>
      </c>
      <c r="AS10" s="2" t="n">
        <v>19577591474.738899</v>
      </c>
      <c r="AT10" s="2" t="n">
        <v>16150344473.8575</v>
      </c>
      <c r="AU10" s="2" t="n">
        <v>17707652952.031601</v>
      </c>
      <c r="AV10" s="2" t="n">
        <v>19002748369.665699</v>
      </c>
      <c r="AW10" s="2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 t="n">
        <v>24935010</v>
      </c>
      <c r="Z11" s="2"/>
      <c r="AA11" s="2" t="n">
        <v>56160</v>
      </c>
      <c r="AB11" s="2" t="n">
        <v>8006128</v>
      </c>
      <c r="AC11" s="2" t="n">
        <v>2269047</v>
      </c>
      <c r="AD11" s="2" t="n">
        <v>13605860.470000001</v>
      </c>
      <c r="AE11" s="2" t="n">
        <v>24234661</v>
      </c>
      <c r="AF11" s="2" t="n">
        <v>49730045.870099999</v>
      </c>
      <c r="AG11" s="2" t="n">
        <v>45876418.68</v>
      </c>
      <c r="AH11" s="2" t="n">
        <v>21471821.9168</v>
      </c>
      <c r="AI11" s="2" t="n">
        <v>22838707.3105</v>
      </c>
      <c r="AJ11" s="2" t="n">
        <v>52176061.038400002</v>
      </c>
      <c r="AK11" s="2" t="n">
        <v>23133492.850299999</v>
      </c>
      <c r="AL11" s="2" t="n">
        <v>125045017.83</v>
      </c>
      <c r="AM11" s="2" t="n">
        <v>15332494.560000001</v>
      </c>
      <c r="AN11" s="2" t="n">
        <v>26228299.350400001</v>
      </c>
      <c r="AO11" s="2" t="n">
        <v>10327549.821799999</v>
      </c>
      <c r="AP11" s="2" t="n">
        <v>8514832.6742000002</v>
      </c>
      <c r="AQ11" s="2" t="n">
        <v>24969463.440400001</v>
      </c>
      <c r="AR11" s="2" t="n">
        <v>-2042510.3700999999</v>
      </c>
      <c r="AS11" s="2" t="n">
        <v>12602145.2578</v>
      </c>
      <c r="AT11" s="2" t="n">
        <v>64812798.225599997</v>
      </c>
      <c r="AU11" s="2" t="n">
        <v>11082560.380000001</v>
      </c>
      <c r="AV11" s="2" t="n">
        <v>16030443.8968</v>
      </c>
      <c r="AW11" s="2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 t="n">
        <v>5556183332.3198004</v>
      </c>
      <c r="Z12" s="2" t="n">
        <v>6997694567.0318003</v>
      </c>
      <c r="AA12" s="2" t="n">
        <v>9724749053</v>
      </c>
      <c r="AB12" s="2" t="n">
        <v>11343338363.508499</v>
      </c>
      <c r="AC12" s="2" t="n">
        <v>13664863852.147301</v>
      </c>
      <c r="AD12" s="2" t="n">
        <v>5693585327.0071001</v>
      </c>
      <c r="AE12" s="2" t="n">
        <v>9541925886.5632</v>
      </c>
      <c r="AF12" s="2" t="n">
        <v>19663253528.436798</v>
      </c>
      <c r="AG12" s="2" t="n">
        <v>27046273919.535999</v>
      </c>
      <c r="AH12" s="2" t="n">
        <v>26808375975.915798</v>
      </c>
      <c r="AI12" s="2" t="n">
        <v>21761416153.9426</v>
      </c>
      <c r="AJ12" s="2" t="n">
        <v>22920784582.220901</v>
      </c>
      <c r="AK12" s="2" t="n">
        <v>29558367641.924</v>
      </c>
      <c r="AL12" s="2" t="n">
        <v>22202238959.189301</v>
      </c>
      <c r="AM12" s="2" t="n">
        <v>20189843309.616901</v>
      </c>
      <c r="AN12" s="2" t="n">
        <v>17089318581.3999</v>
      </c>
      <c r="AO12" s="2" t="n">
        <v>13793171591.8253</v>
      </c>
      <c r="AP12" s="2" t="n">
        <v>17054435924.3491</v>
      </c>
      <c r="AQ12" s="2" t="n">
        <v>22920196056.0135</v>
      </c>
      <c r="AR12" s="2" t="n">
        <v>21684227094.437</v>
      </c>
      <c r="AS12" s="2" t="n">
        <v>22361697203.528198</v>
      </c>
      <c r="AT12" s="2" t="n">
        <v>22917008090.2635</v>
      </c>
      <c r="AU12" s="2" t="n">
        <v>30431715564.772999</v>
      </c>
      <c r="AV12" s="2" t="n">
        <v>30673387180.341301</v>
      </c>
      <c r="AW12" s="2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2" t="n">
        <v>9188590000</v>
      </c>
      <c r="P13" s="2" t="n">
        <v>11683472000</v>
      </c>
      <c r="Q13" s="2" t="n">
        <v>6901945039</v>
      </c>
      <c r="R13" s="2" t="n">
        <v>7925523004</v>
      </c>
      <c r="S13" s="2" t="n">
        <v>6684428944</v>
      </c>
      <c r="T13" s="2" t="n">
        <v>6635930451</v>
      </c>
      <c r="U13" s="2" t="n">
        <v>7225251729</v>
      </c>
      <c r="V13" s="2" t="n">
        <v>7958666470</v>
      </c>
      <c r="W13" s="2" t="n">
        <v>7294689216</v>
      </c>
      <c r="X13" s="2" t="n">
        <v>7746287061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21494</v>
      </c>
      <c r="AR13" s="2" t="n">
        <v>-737745.86329999997</v>
      </c>
      <c r="AS13" s="2" t="n">
        <v>9778191.0314000007</v>
      </c>
      <c r="AT13" s="2" t="n">
        <v>16067326.176200001</v>
      </c>
      <c r="AU13" s="2" t="n">
        <v>16114643.4848</v>
      </c>
      <c r="AV13" s="2" t="n">
        <v>13872945.1204</v>
      </c>
      <c r="AW13" s="2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1372578894</v>
      </c>
      <c r="Z14" s="2" t="n">
        <v>1669843243</v>
      </c>
      <c r="AA14" s="2" t="n">
        <v>2458962108.8249998</v>
      </c>
      <c r="AB14" s="2" t="n">
        <v>2619690623.3438001</v>
      </c>
      <c r="AC14" s="2" t="n">
        <v>3320365268.9938002</v>
      </c>
      <c r="AD14" s="2" t="n">
        <v>3768654979.1374998</v>
      </c>
      <c r="AE14" s="2" t="n">
        <v>3413408847.4844999</v>
      </c>
      <c r="AF14" s="2" t="n">
        <v>4812450439.2833004</v>
      </c>
      <c r="AG14" s="2" t="n">
        <v>5665058027.96</v>
      </c>
      <c r="AH14" s="2" t="n">
        <v>5493856730.5141001</v>
      </c>
      <c r="AI14" s="2" t="n">
        <v>5236754362.5944004</v>
      </c>
      <c r="AJ14" s="2" t="n">
        <v>5317961275.1457996</v>
      </c>
      <c r="AK14" s="2" t="n">
        <v>6850619285.6596003</v>
      </c>
      <c r="AL14" s="2" t="n">
        <v>7685922383.4315996</v>
      </c>
      <c r="AM14" s="2" t="n">
        <v>6035561981.5689001</v>
      </c>
      <c r="AN14" s="2" t="n">
        <v>4672877628.9347</v>
      </c>
      <c r="AO14" s="2" t="n">
        <v>6563960743.3523998</v>
      </c>
      <c r="AP14" s="2" t="n">
        <v>5378976320.9309998</v>
      </c>
      <c r="AQ14" s="2" t="n">
        <v>8243243651.1240997</v>
      </c>
      <c r="AR14" s="2" t="n">
        <v>8735712703.1403999</v>
      </c>
      <c r="AS14" s="2" t="n">
        <v>12246726512.660601</v>
      </c>
      <c r="AT14" s="2" t="n">
        <v>8738606034.1581993</v>
      </c>
      <c r="AU14" s="2" t="n">
        <v>9764718287.1832008</v>
      </c>
      <c r="AV14" s="2" t="n">
        <v>7005525239.0214005</v>
      </c>
      <c r="AW14" s="2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 t="n">
        <v>51312235.1602</v>
      </c>
      <c r="AI15" s="2" t="n">
        <v>500000</v>
      </c>
      <c r="AJ15" s="2"/>
      <c r="AK15" s="2"/>
      <c r="AL15" s="2"/>
      <c r="AM15" s="2"/>
      <c r="AN15" s="2"/>
      <c r="AO15" s="2"/>
      <c r="AP15" s="2"/>
      <c r="AQ15" s="2"/>
      <c r="AR15" s="2"/>
      <c r="AS15" s="2" t="n">
        <v>-1007.98</v>
      </c>
      <c r="AT15" s="2"/>
      <c r="AU15" s="2"/>
      <c r="AV15" s="2"/>
      <c r="AW15" s="2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1301022</v>
      </c>
      <c r="Z16" s="2" t="n">
        <v>3167673</v>
      </c>
      <c r="AA16" s="2" t="n">
        <v>27002767</v>
      </c>
      <c r="AB16" s="2" t="n">
        <v>51804452.75</v>
      </c>
      <c r="AC16" s="2" t="n">
        <v>62557695.585900001</v>
      </c>
      <c r="AD16" s="2" t="n">
        <v>73091282</v>
      </c>
      <c r="AE16" s="2" t="n">
        <v>79218294</v>
      </c>
      <c r="AF16" s="2" t="n">
        <v>116579183.38339999</v>
      </c>
      <c r="AG16" s="2" t="n">
        <v>95204838.602899998</v>
      </c>
      <c r="AH16" s="2" t="n">
        <v>128253786.8581</v>
      </c>
      <c r="AI16" s="2" t="n">
        <v>119697404.4413</v>
      </c>
      <c r="AJ16" s="2" t="n">
        <v>64185257.233599998</v>
      </c>
      <c r="AK16" s="2" t="n">
        <v>26383148.163600001</v>
      </c>
      <c r="AL16" s="2" t="n">
        <v>17086448.5319</v>
      </c>
      <c r="AM16" s="2" t="n">
        <v>15285505.310000001</v>
      </c>
      <c r="AN16" s="2" t="n">
        <v>15622163.493000001</v>
      </c>
      <c r="AO16" s="2" t="n">
        <v>25120862.6686</v>
      </c>
      <c r="AP16" s="2" t="n">
        <v>34287538.626800001</v>
      </c>
      <c r="AQ16" s="2" t="n">
        <v>50057987.1008</v>
      </c>
      <c r="AR16" s="2" t="n">
        <v>77026977.830400005</v>
      </c>
      <c r="AS16" s="2" t="n">
        <v>80492322.821700007</v>
      </c>
      <c r="AT16" s="2" t="n">
        <v>78259983.605700001</v>
      </c>
      <c r="AU16" s="2" t="n">
        <v>76348999.975700006</v>
      </c>
      <c r="AV16" s="2" t="n">
        <v>73229863.309900001</v>
      </c>
      <c r="AW16" s="2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2"/>
      <c r="P17" s="2"/>
      <c r="Q17" s="2"/>
      <c r="R17" s="2"/>
      <c r="S17" s="2" t="n">
        <v>343747860</v>
      </c>
      <c r="T17" s="2" t="n">
        <v>251594273</v>
      </c>
      <c r="U17" s="2" t="n">
        <v>300305090</v>
      </c>
      <c r="V17" s="2" t="n">
        <v>388928264</v>
      </c>
      <c r="W17" s="2" t="n">
        <v>552081489</v>
      </c>
      <c r="X17" s="2" t="n">
        <v>925862742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38162302273.219597</v>
      </c>
      <c r="Z18" s="2" t="n">
        <v>39620067736.125603</v>
      </c>
      <c r="AA18" s="2" t="n">
        <v>42689066735.683502</v>
      </c>
      <c r="AB18" s="2" t="n">
        <v>50341249207.123802</v>
      </c>
      <c r="AC18" s="2" t="n">
        <v>53265710581.418297</v>
      </c>
      <c r="AD18" s="2" t="n">
        <v>59567618462.9356</v>
      </c>
      <c r="AE18" s="2" t="n">
        <v>67813535473.315201</v>
      </c>
      <c r="AF18" s="2" t="n">
        <v>76313070972.282104</v>
      </c>
      <c r="AG18" s="2" t="n">
        <v>87669448494.880402</v>
      </c>
      <c r="AH18" s="2" t="n">
        <v>86709785860.773193</v>
      </c>
      <c r="AI18" s="2" t="n">
        <v>80241955843.609299</v>
      </c>
      <c r="AJ18" s="2" t="n">
        <v>95943891257.529404</v>
      </c>
      <c r="AK18" s="2" t="n">
        <v>87946941474.524399</v>
      </c>
      <c r="AL18" s="2" t="n">
        <v>87736562134.686401</v>
      </c>
      <c r="AM18" s="2" t="n">
        <v>78119497069.650604</v>
      </c>
      <c r="AN18" s="2" t="n">
        <v>78439781863.546494</v>
      </c>
      <c r="AO18" s="2" t="n">
        <v>86578215001.193604</v>
      </c>
      <c r="AP18" s="2" t="n">
        <v>102877890421.01801</v>
      </c>
      <c r="AQ18" s="2" t="n">
        <v>100960285278.13901</v>
      </c>
      <c r="AR18" s="2" t="n">
        <v>113670817560.814</v>
      </c>
      <c r="AS18" s="2" t="n">
        <v>141818806611.61401</v>
      </c>
      <c r="AT18" s="2" t="n">
        <v>103164834469.226</v>
      </c>
      <c r="AU18" s="2" t="n">
        <v>115242194911.742</v>
      </c>
      <c r="AV18" s="2" t="n">
        <v>141579728146.17801</v>
      </c>
      <c r="AW18" s="2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49690772</v>
      </c>
      <c r="AB19" s="2" t="n">
        <v>533648388</v>
      </c>
      <c r="AC19" s="2" t="n">
        <v>287858343.25</v>
      </c>
      <c r="AD19" s="2" t="n">
        <v>237196295.61000001</v>
      </c>
      <c r="AE19" s="2" t="n">
        <v>96580266.404499993</v>
      </c>
      <c r="AF19" s="2" t="n">
        <v>3982736.3001000001</v>
      </c>
      <c r="AG19" s="2" t="n">
        <v>11657089.6929</v>
      </c>
      <c r="AH19" s="2" t="n">
        <v>2409556.5923000001</v>
      </c>
      <c r="AI19" s="2" t="n">
        <v>41044379.495499998</v>
      </c>
      <c r="AJ19" s="2" t="n">
        <v>398019612.96630001</v>
      </c>
      <c r="AK19" s="2" t="n">
        <v>44811839.498300001</v>
      </c>
      <c r="AL19" s="2" t="n">
        <v>38029066.251900002</v>
      </c>
      <c r="AM19" s="2" t="n">
        <v>39009352.542599998</v>
      </c>
      <c r="AN19" s="2" t="n">
        <v>26633111.401000001</v>
      </c>
      <c r="AO19" s="2" t="n">
        <v>30193047.4454</v>
      </c>
      <c r="AP19" s="2" t="n">
        <v>13561319.8376</v>
      </c>
      <c r="AQ19" s="2" t="n">
        <v>26729499.4712</v>
      </c>
      <c r="AR19" s="2" t="n">
        <v>27810959.058600001</v>
      </c>
      <c r="AS19" s="2" t="n">
        <v>12530350.0626</v>
      </c>
      <c r="AT19" s="2" t="n">
        <v>13623111.643200001</v>
      </c>
      <c r="AU19" s="2" t="n">
        <v>92693.979500000001</v>
      </c>
      <c r="AV19" s="2" t="n">
        <v>21274.859899999999</v>
      </c>
      <c r="AW19" s="2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2314272705.7396998</v>
      </c>
      <c r="Z20" s="2" t="n">
        <v>2589179235.6423001</v>
      </c>
      <c r="AA20" s="2" t="n">
        <v>5032730828.3493004</v>
      </c>
      <c r="AB20" s="2" t="n">
        <v>5973518634.5415001</v>
      </c>
      <c r="AC20" s="2" t="n">
        <v>7266692376.5837002</v>
      </c>
      <c r="AD20" s="2" t="n">
        <v>5777381221.6733999</v>
      </c>
      <c r="AE20" s="2" t="n">
        <v>7048738158.2357998</v>
      </c>
      <c r="AF20" s="2" t="n">
        <v>9470259355.7933006</v>
      </c>
      <c r="AG20" s="2" t="n">
        <v>8746010989.7623997</v>
      </c>
      <c r="AH20" s="2" t="n">
        <v>9040548732.1951008</v>
      </c>
      <c r="AI20" s="2" t="n">
        <v>7814589965.1817999</v>
      </c>
      <c r="AJ20" s="2" t="n">
        <v>7706556669.6648998</v>
      </c>
      <c r="AK20" s="2" t="n">
        <v>6620213799.5621996</v>
      </c>
      <c r="AL20" s="2" t="n">
        <v>6223635414.1589003</v>
      </c>
      <c r="AM20" s="2" t="n">
        <v>5969658968.8886995</v>
      </c>
      <c r="AN20" s="2" t="n">
        <v>6417311433.1969995</v>
      </c>
      <c r="AO20" s="2" t="n">
        <v>6365383890.7007999</v>
      </c>
      <c r="AP20" s="2" t="n">
        <v>6571762902.5951004</v>
      </c>
      <c r="AQ20" s="2" t="n">
        <v>7218356447.3694</v>
      </c>
      <c r="AR20" s="2" t="n">
        <v>8075789739.8948002</v>
      </c>
      <c r="AS20" s="2" t="n">
        <v>8468505605.9735003</v>
      </c>
      <c r="AT20" s="2" t="n">
        <v>8456418226.0719995</v>
      </c>
      <c r="AU20" s="2" t="n">
        <v>8625403937.8668003</v>
      </c>
      <c r="AV20" s="2" t="n">
        <v>10095209755.7029</v>
      </c>
      <c r="AW20" s="2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2" t="n">
        <v>43985137405</v>
      </c>
      <c r="P21" s="2" t="n">
        <v>41939949844</v>
      </c>
      <c r="Q21" s="2" t="n">
        <v>40644252613</v>
      </c>
      <c r="R21" s="2" t="n">
        <v>37382740962</v>
      </c>
      <c r="S21" s="2" t="n">
        <v>40131281740</v>
      </c>
      <c r="T21" s="2" t="n">
        <v>38631559907</v>
      </c>
      <c r="U21" s="2" t="n">
        <v>35472291538</v>
      </c>
      <c r="V21" s="2" t="n">
        <v>36315651254</v>
      </c>
      <c r="W21" s="2" t="n">
        <v>37912327660</v>
      </c>
      <c r="X21" s="2" t="n">
        <v>37471174500</v>
      </c>
      <c r="Y21" s="2" t="n">
        <v>0</v>
      </c>
      <c r="Z21" s="2" t="n">
        <v>0</v>
      </c>
      <c r="AA21" s="2" t="n">
        <v>23064198.34</v>
      </c>
      <c r="AB21" s="2" t="n">
        <v>11111831.91</v>
      </c>
      <c r="AC21" s="2" t="n">
        <v>76558</v>
      </c>
      <c r="AD21" s="2" t="n">
        <v>614416.0625</v>
      </c>
      <c r="AE21" s="2" t="n">
        <v>14326.16</v>
      </c>
      <c r="AF21" s="2" t="n">
        <v>4000</v>
      </c>
      <c r="AG21" s="2" t="n">
        <v>484171.86</v>
      </c>
      <c r="AH21" s="2" t="n">
        <v>1555865.8</v>
      </c>
      <c r="AI21" s="2" t="n">
        <v>-7935905.9398999996</v>
      </c>
      <c r="AJ21" s="2" t="n">
        <v>417165.57</v>
      </c>
      <c r="AK21" s="2" t="n">
        <v>317883.20020000002</v>
      </c>
      <c r="AL21" s="2" t="n">
        <v>158791</v>
      </c>
      <c r="AM21" s="2" t="n">
        <v>0</v>
      </c>
      <c r="AN21" s="2" t="n">
        <v>1435443.875</v>
      </c>
      <c r="AO21" s="2" t="n">
        <v>764297.23</v>
      </c>
      <c r="AP21" s="2" t="n">
        <v>2911392</v>
      </c>
      <c r="AQ21" s="2" t="n">
        <v>41700494.710900001</v>
      </c>
      <c r="AR21" s="2" t="n">
        <v>1869421.03</v>
      </c>
      <c r="AS21" s="2" t="n">
        <v>2119632.52</v>
      </c>
      <c r="AT21" s="2" t="n">
        <v>21130032</v>
      </c>
      <c r="AU21" s="2" t="n">
        <v>342491</v>
      </c>
      <c r="AV21" s="2" t="n">
        <v>3405765.29</v>
      </c>
      <c r="AW21" s="2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 t="n">
        <v>5124083333.9530001</v>
      </c>
      <c r="Z22" s="2" t="n">
        <v>6275910906.2989998</v>
      </c>
      <c r="AA22" s="2" t="n">
        <v>8264606002.1759996</v>
      </c>
      <c r="AB22" s="2" t="n">
        <v>10703281172.7257</v>
      </c>
      <c r="AC22" s="2" t="n">
        <v>10222388706.294701</v>
      </c>
      <c r="AD22" s="2" t="n">
        <v>12874735863.941799</v>
      </c>
      <c r="AE22" s="2" t="n">
        <v>14002834463.399599</v>
      </c>
      <c r="AF22" s="2" t="n">
        <v>13485834379.754801</v>
      </c>
      <c r="AG22" s="2" t="n">
        <v>17731941582.7705</v>
      </c>
      <c r="AH22" s="2" t="n">
        <v>20674062587.948101</v>
      </c>
      <c r="AI22" s="2" t="n">
        <v>20111499290.916</v>
      </c>
      <c r="AJ22" s="2" t="n">
        <v>22832174332.794201</v>
      </c>
      <c r="AK22" s="2" t="n">
        <v>22613294626.329102</v>
      </c>
      <c r="AL22" s="2" t="n">
        <v>20528300800.805</v>
      </c>
      <c r="AM22" s="2" t="n">
        <v>21149436649.466599</v>
      </c>
      <c r="AN22" s="2" t="n">
        <v>19956469040.697601</v>
      </c>
      <c r="AO22" s="2" t="n">
        <v>20593568342.915699</v>
      </c>
      <c r="AP22" s="2" t="n">
        <v>21553036860.4674</v>
      </c>
      <c r="AQ22" s="2" t="n">
        <v>23182484244.835999</v>
      </c>
      <c r="AR22" s="2" t="n">
        <v>25714878418.050201</v>
      </c>
      <c r="AS22" s="2" t="n">
        <v>26455672684.005001</v>
      </c>
      <c r="AT22" s="2" t="n">
        <v>25579217564.543201</v>
      </c>
      <c r="AU22" s="2" t="n">
        <v>27029957313.062698</v>
      </c>
      <c r="AV22" s="2" t="n">
        <v>27530856630.2453</v>
      </c>
      <c r="AW22" s="2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 t="n">
        <v>5400</v>
      </c>
      <c r="Z23" s="2" t="n">
        <v>4324</v>
      </c>
      <c r="AA23" s="2" t="n">
        <v>17944654</v>
      </c>
      <c r="AB23" s="2" t="n">
        <v>17306067</v>
      </c>
      <c r="AC23" s="2" t="n">
        <v>103595757</v>
      </c>
      <c r="AD23" s="2" t="n">
        <v>9801914</v>
      </c>
      <c r="AE23" s="2" t="n">
        <v>10447743.5</v>
      </c>
      <c r="AF23" s="2" t="n">
        <v>17004808</v>
      </c>
      <c r="AG23" s="2" t="n">
        <v>21920973.9498</v>
      </c>
      <c r="AH23" s="2" t="n">
        <v>11004235.2612</v>
      </c>
      <c r="AI23" s="2" t="n">
        <v>134115500.04189999</v>
      </c>
      <c r="AJ23" s="2" t="n">
        <v>175932802.76890001</v>
      </c>
      <c r="AK23" s="2" t="n">
        <v>149958888.5765</v>
      </c>
      <c r="AL23" s="2" t="n">
        <v>111012147.0852</v>
      </c>
      <c r="AM23" s="2" t="n">
        <v>124308597.24510001</v>
      </c>
      <c r="AN23" s="2" t="n">
        <v>3462144.6209</v>
      </c>
      <c r="AO23" s="2" t="n">
        <v>-617116.01179999998</v>
      </c>
      <c r="AP23" s="2" t="n">
        <v>-663050.94940000004</v>
      </c>
      <c r="AQ23" s="2" t="n">
        <v>-5363995.2980000004</v>
      </c>
      <c r="AR23" s="2" t="n">
        <v>-108740.53969999999</v>
      </c>
      <c r="AS23" s="2" t="n">
        <v>5306681.4282999998</v>
      </c>
      <c r="AT23" s="2" t="n">
        <v>3935722</v>
      </c>
      <c r="AU23" s="2" t="n">
        <v>5507470.25</v>
      </c>
      <c r="AV23" s="2" t="n">
        <v>2153029.04</v>
      </c>
      <c r="AW23" s="2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 t="n">
        <v>831939441.10140002</v>
      </c>
      <c r="Z24" s="2" t="n">
        <v>1219741804.0588</v>
      </c>
      <c r="AA24" s="2" t="n">
        <v>3063408338.0110002</v>
      </c>
      <c r="AB24" s="2" t="n">
        <v>3838758478.9057999</v>
      </c>
      <c r="AC24" s="2" t="n">
        <v>4498938891.0198002</v>
      </c>
      <c r="AD24" s="2" t="n">
        <v>4232075864.0616002</v>
      </c>
      <c r="AE24" s="2" t="n">
        <v>5283878853.8355999</v>
      </c>
      <c r="AF24" s="2" t="n">
        <v>5054630766.2910004</v>
      </c>
      <c r="AG24" s="2" t="n">
        <v>5558922159.3337002</v>
      </c>
      <c r="AH24" s="2" t="n">
        <v>6420416591.2905998</v>
      </c>
      <c r="AI24" s="2" t="n">
        <v>7679878762.3184004</v>
      </c>
      <c r="AJ24" s="2" t="n">
        <v>8987709406.6959991</v>
      </c>
      <c r="AK24" s="2" t="n">
        <v>9722256290.8337994</v>
      </c>
      <c r="AL24" s="2" t="n">
        <v>8283679176.2257996</v>
      </c>
      <c r="AM24" s="2" t="n">
        <v>8297418935.8592997</v>
      </c>
      <c r="AN24" s="2" t="n">
        <v>8108360660.0799999</v>
      </c>
      <c r="AO24" s="2" t="n">
        <v>8507878794.4719</v>
      </c>
      <c r="AP24" s="2" t="n">
        <v>9236031500.4822006</v>
      </c>
      <c r="AQ24" s="2" t="n">
        <v>10853441150.9874</v>
      </c>
      <c r="AR24" s="2" t="n">
        <v>12148190335.416599</v>
      </c>
      <c r="AS24" s="2" t="n">
        <v>12840105856.657101</v>
      </c>
      <c r="AT24" s="2" t="n">
        <v>12681461868.314199</v>
      </c>
      <c r="AU24" s="2" t="n">
        <v>13778391368.289499</v>
      </c>
      <c r="AV24" s="2" t="n">
        <v>15355188163.9844</v>
      </c>
      <c r="AW24" s="2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2" t="n">
        <v>3331053000</v>
      </c>
      <c r="P25" s="2" t="n">
        <v>4011846000</v>
      </c>
      <c r="Q25" s="2" t="n">
        <v>6143930864</v>
      </c>
      <c r="R25" s="2" t="n">
        <v>5954890298</v>
      </c>
      <c r="S25" s="2" t="n">
        <v>5819411448</v>
      </c>
      <c r="T25" s="2" t="n">
        <v>4502738942</v>
      </c>
      <c r="U25" s="2" t="n">
        <v>4707639584</v>
      </c>
      <c r="V25" s="2" t="n">
        <v>5189919865</v>
      </c>
      <c r="W25" s="2" t="n">
        <v>6464405532</v>
      </c>
      <c r="X25" s="2" t="n">
        <v>7023124985</v>
      </c>
      <c r="Y25" s="2"/>
      <c r="Z25" s="2" t="n">
        <v>0</v>
      </c>
      <c r="AA25" s="2"/>
      <c r="AB25" s="2" t="n">
        <v>0</v>
      </c>
      <c r="AC25" s="2"/>
      <c r="AD25" s="2"/>
      <c r="AE25" s="2"/>
      <c r="AF25" s="2"/>
      <c r="AG25" s="2"/>
      <c r="AH25" s="2" t="n">
        <v>236756.76</v>
      </c>
      <c r="AI25" s="2" t="n">
        <v>-171212.17970000001</v>
      </c>
      <c r="AJ25" s="2"/>
      <c r="AK25" s="2"/>
      <c r="AL25" s="2"/>
      <c r="AM25" s="2" t="n">
        <v>-558047.03</v>
      </c>
      <c r="AN25" s="2"/>
      <c r="AO25" s="2"/>
      <c r="AP25" s="2"/>
      <c r="AQ25" s="2" t="n">
        <v>1680331.5118</v>
      </c>
      <c r="AR25" s="2" t="n">
        <v>587310.51040000003</v>
      </c>
      <c r="AS25" s="2" t="n">
        <v>490300.38059999997</v>
      </c>
      <c r="AT25" s="2" t="n">
        <v>632924.625</v>
      </c>
      <c r="AU25" s="2"/>
      <c r="AV25" s="2"/>
      <c r="AW25" s="2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2" t="n">
        <f t="shared" ref="O26:AV26" si="2">SUM(O2:O25)</f>
        <v>120350129405</v>
      </c>
      <c r="P26" s="2" t="n">
        <f t="shared" si="2"/>
        <v>136154193844</v>
      </c>
      <c r="Q26" s="2" t="n">
        <f t="shared" si="2"/>
        <v>123406660550</v>
      </c>
      <c r="R26" s="2" t="n">
        <f t="shared" si="2"/>
        <v>121373382142</v>
      </c>
      <c r="S26" s="2" t="n">
        <f t="shared" si="2"/>
        <v>117161902725</v>
      </c>
      <c r="T26" s="2" t="n">
        <f t="shared" si="2"/>
        <v>116592014868</v>
      </c>
      <c r="U26" s="2" t="n">
        <f t="shared" si="2"/>
        <v>118448779098</v>
      </c>
      <c r="V26" s="2" t="n">
        <f t="shared" si="2"/>
        <v>115982151879</v>
      </c>
      <c r="W26" s="2" t="n">
        <f t="shared" si="2"/>
        <v>116965882167</v>
      </c>
      <c r="X26" s="2" t="n">
        <f t="shared" si="2"/>
        <v>122185036488</v>
      </c>
      <c r="Y26" s="2" t="n">
        <f t="shared" si="2"/>
        <v>132178486506.38739</v>
      </c>
      <c r="Z26" s="2" t="n">
        <f t="shared" si="2"/>
        <v>143993638622.32742</v>
      </c>
      <c r="AA26" s="2" t="n">
        <f t="shared" si="2"/>
        <v>169810521136.48499</v>
      </c>
      <c r="AB26" s="2" t="n">
        <f t="shared" si="2"/>
        <v>211533087303.86072</v>
      </c>
      <c r="AC26" s="2" t="n">
        <f t="shared" si="2"/>
        <v>229762490374.91513</v>
      </c>
      <c r="AD26" s="2" t="n">
        <f t="shared" si="2"/>
        <v>265662827553.78653</v>
      </c>
      <c r="AE26" s="2" t="n">
        <f t="shared" si="2"/>
        <v>295165177949.1178</v>
      </c>
      <c r="AF26" s="2" t="n">
        <f t="shared" si="2"/>
        <v>328153432892.49176</v>
      </c>
      <c r="AG26" s="2" t="n">
        <f t="shared" si="2"/>
        <v>377988092276.4007</v>
      </c>
      <c r="AH26" s="2" t="n">
        <f t="shared" si="2"/>
        <v>367653308305.41382</v>
      </c>
      <c r="AI26" s="2" t="n">
        <f t="shared" si="2"/>
        <v>362403868841.008</v>
      </c>
      <c r="AJ26" s="2" t="n">
        <f t="shared" si="2"/>
        <v>368565915961.16254</v>
      </c>
      <c r="AK26" s="2" t="n">
        <f t="shared" si="2"/>
        <v>357636430655.58679</v>
      </c>
      <c r="AL26" s="2" t="n">
        <f t="shared" si="2"/>
        <v>306581052342.6814</v>
      </c>
      <c r="AM26" s="2" t="n">
        <f t="shared" si="2"/>
        <v>283284360624.49902</v>
      </c>
      <c r="AN26" s="2" t="n">
        <f t="shared" si="2"/>
        <v>274184441766.62442</v>
      </c>
      <c r="AO26" s="2" t="n">
        <f t="shared" si="2"/>
        <v>298361785628.39215</v>
      </c>
      <c r="AP26" s="2" t="n">
        <f t="shared" si="2"/>
        <v>320616260265.01794</v>
      </c>
      <c r="AQ26" s="2" t="n">
        <f t="shared" si="2"/>
        <v>358969839761.82422</v>
      </c>
      <c r="AR26" s="2" t="n">
        <f t="shared" si="2"/>
        <v>383640402091.71631</v>
      </c>
      <c r="AS26" s="2" t="n">
        <f t="shared" si="2"/>
        <v>422516856625.9162</v>
      </c>
      <c r="AT26" s="2" t="n">
        <f t="shared" si="2"/>
        <v>386852773154.90442</v>
      </c>
      <c r="AU26" s="2" t="n">
        <f t="shared" si="2"/>
        <v>414218963031.29968</v>
      </c>
      <c r="AV26" s="2" t="n">
        <f t="shared" si="2"/>
        <v>456246731870.95892</v>
      </c>
      <c r="AW26" s="2"/>
    </row>
    <row r="27">
      <c r="A27" s="11"/>
      <c r="B27" s="5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ht="28.9" customHeight="1">
      <c r="A28" s="31" t="str">
        <f>M28</f>
        <v>SubCustomer.platform</v>
      </c>
      <c r="B28" s="31" t="str">
        <f t="shared" ref="B28:B53" si="3">N28</f>
        <v>AnyCommercialText</v>
      </c>
      <c r="C28" s="9" t="n">
        <f>AN28</f>
        <v>2015</v>
      </c>
      <c r="D28" s="9" t="n">
        <f t="shared" ref="D28:F37" si="4">AT28</f>
        <v>2021</v>
      </c>
      <c r="E28" s="9" t="n">
        <f t="shared" si="4"/>
        <v>2022</v>
      </c>
      <c r="F28" s="9" t="n">
        <f>AV28</f>
        <v>2023</v>
      </c>
      <c r="G28" s="9" t="str">
        <f>D28&amp;"-"&amp;D28</f>
        <v>2021-2021</v>
      </c>
      <c r="H28" s="9" t="str">
        <f>C28&amp;"-"&amp;D28</f>
        <v>2015-2021</v>
      </c>
      <c r="I28" s="9" t="str">
        <f>F28&amp;"/"&amp;E28</f>
        <v>2023/2022</v>
      </c>
      <c r="J28" s="9" t="str">
        <f>"Share "&amp;AU28</f>
        <v>Share 2022</v>
      </c>
      <c r="K28" s="9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"/>
    </row>
    <row r="29">
      <c r="A29" s="100" t="str">
        <f t="shared" ref="A29:A53" si="7">M29</f>
        <v>Air Force</v>
      </c>
      <c r="B29" s="101" t="str">
        <f t="shared" si="3"/>
        <v>Not Classified
as Commercial</v>
      </c>
      <c r="C29" s="98" t="n">
        <f>AN29</f>
        <v>56.603286171968179</v>
      </c>
      <c r="D29" s="98" t="n">
        <f t="shared" si="4"/>
        <v>71.80787205363599</v>
      </c>
      <c r="E29" s="98" t="n">
        <f t="shared" si="4"/>
        <v>66.299174514948703</v>
      </c>
      <c r="F29" s="98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99" t="n">
        <f>AU56</f>
        <v>0.84059751155047935</v>
      </c>
      <c r="K29" s="102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91" t="n">
        <f t="shared" ref="Y29:AV29" si="10">IF(Y2="","",Y2/VLOOKUP(Y$28,deflator,2,FALSE)/1000000000)</f>
        <v>55.204973225171834</v>
      </c>
      <c r="Z29" s="91" t="n">
        <f t="shared" si="10"/>
        <v>56.138670919172171</v>
      </c>
      <c r="AA29" s="91" t="n">
        <f t="shared" si="10"/>
        <v>61.206116807419441</v>
      </c>
      <c r="AB29" s="91" t="n">
        <f t="shared" si="10"/>
        <v>69.608294502268478</v>
      </c>
      <c r="AC29" s="91" t="n">
        <f t="shared" si="10"/>
        <v>64.437697695116711</v>
      </c>
      <c r="AD29" s="91" t="n">
        <f t="shared" si="10"/>
        <v>66.257917482388947</v>
      </c>
      <c r="AE29" s="91" t="n">
        <f t="shared" si="10"/>
        <v>76.236538017459409</v>
      </c>
      <c r="AF29" s="91" t="n">
        <f t="shared" si="10"/>
        <v>81.862275366194751</v>
      </c>
      <c r="AG29" s="91" t="n">
        <f t="shared" si="10"/>
        <v>72.748750890597506</v>
      </c>
      <c r="AH29" s="91" t="n">
        <f t="shared" si="10"/>
        <v>76.926059929020937</v>
      </c>
      <c r="AI29" s="91" t="n">
        <f t="shared" si="10"/>
        <v>73.195737198896765</v>
      </c>
      <c r="AJ29" s="91" t="n">
        <f t="shared" si="10"/>
        <v>73.090705502389767</v>
      </c>
      <c r="AK29" s="91" t="n">
        <f t="shared" si="10"/>
        <v>80.969004518858767</v>
      </c>
      <c r="AL29" s="91" t="n">
        <f t="shared" si="10"/>
        <v>60.538673044213333</v>
      </c>
      <c r="AM29" s="91" t="n">
        <f t="shared" si="10"/>
        <v>60.408221049005384</v>
      </c>
      <c r="AN29" s="91" t="n">
        <f t="shared" si="10"/>
        <v>56.603286171968179</v>
      </c>
      <c r="AO29" s="91" t="n">
        <f t="shared" si="10"/>
        <v>69.366246371457308</v>
      </c>
      <c r="AP29" s="91" t="n">
        <f t="shared" si="10"/>
        <v>63.232220378082829</v>
      </c>
      <c r="AQ29" s="91" t="n">
        <f t="shared" si="10"/>
        <v>72.690347931496916</v>
      </c>
      <c r="AR29" s="91" t="n">
        <f t="shared" si="10"/>
        <v>75.198596930616404</v>
      </c>
      <c r="AS29" s="91" t="n">
        <f t="shared" si="10"/>
        <v>74.406357168691031</v>
      </c>
      <c r="AT29" s="91" t="n">
        <f t="shared" si="10"/>
        <v>71.80787205363599</v>
      </c>
      <c r="AU29" s="91" t="n">
        <f t="shared" si="10"/>
        <v>66.299174514948703</v>
      </c>
      <c r="AV29" s="92" t="n">
        <f t="shared" si="10"/>
        <v>75.514286193185782</v>
      </c>
      <c r="AW29" s="2"/>
    </row>
    <row r="30">
      <c r="A30" s="103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25" t="n">
        <f t="shared" ref="G30:G37" si="12">(E30/D30)-1</f>
        <v>0.39131916317377713</v>
      </c>
      <c r="H30" s="8" t="n">
        <f t="shared" ref="H30:H37" si="13">(E30/C30)-1</f>
        <v>0.68588621805272432</v>
      </c>
      <c r="I30" s="8" t="n">
        <f t="shared" ref="I30:I37" si="14">F30/E30</f>
        <v>0.88805681263100111</v>
      </c>
      <c r="J30" s="4" t="n">
        <f t="shared" ref="J30:J52" si="15">AU57</f>
        <v>4.639805393371515E-4</v>
      </c>
      <c r="K30" s="89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2" t="str">
        <f t="shared" ref="O30:X30" si="17">IF(O22="","",O22/VLOOKUP(O$8,deflator,2,FALSE)/$A$7)</f>
      </c>
      <c r="P30" s="2" t="str">
        <f t="shared" si="17"/>
      </c>
      <c r="Q30" s="2" t="str">
        <f t="shared" si="17"/>
      </c>
      <c r="R30" s="2" t="str">
        <f t="shared" si="17"/>
      </c>
      <c r="S30" s="2" t="str">
        <f t="shared" si="17"/>
      </c>
      <c r="T30" s="2" t="str">
        <f t="shared" si="17"/>
      </c>
      <c r="U30" s="2" t="str">
        <f t="shared" si="17"/>
      </c>
      <c r="V30" s="2" t="str">
        <f t="shared" si="17"/>
      </c>
      <c r="W30" s="2" t="str">
        <f t="shared" si="17"/>
      </c>
      <c r="X30" s="2" t="str">
        <f t="shared" si="17"/>
      </c>
      <c r="Y30" s="11" t="n">
        <f t="shared" ref="Y30:AV30" si="18">IF(Y3="","",Y3/VLOOKUP(Y$28,deflator,2,FALSE)/1000000000)</f>
        <v>0</v>
      </c>
      <c r="Z30" s="11" t="n">
        <f t="shared" si="18"/>
        <v>0</v>
      </c>
      <c r="AA30" s="11" t="n">
        <f t="shared" si="18"/>
        <v>0.14980470980902158</v>
      </c>
      <c r="AB30" s="11" t="n">
        <f t="shared" si="18"/>
        <v>0.23245544732524254</v>
      </c>
      <c r="AC30" s="11" t="n">
        <f t="shared" si="18"/>
        <v>0.58800238337325361</v>
      </c>
      <c r="AD30" s="11" t="n">
        <f t="shared" si="18"/>
        <v>0.1922563928289438</v>
      </c>
      <c r="AE30" s="11" t="n">
        <f t="shared" si="18"/>
        <v>3.8422709623658811E-2</v>
      </c>
      <c r="AF30" s="11" t="n">
        <f t="shared" si="18"/>
        <v>3.821757109413939E-2</v>
      </c>
      <c r="AG30" s="11" t="n">
        <f t="shared" si="18"/>
        <v>6.1767895047365316E-2</v>
      </c>
      <c r="AH30" s="11" t="n">
        <f t="shared" si="18"/>
        <v>5.0076723794745884E-2</v>
      </c>
      <c r="AI30" s="11" t="n">
        <f t="shared" si="18"/>
        <v>6.1468427498001001E-2</v>
      </c>
      <c r="AJ30" s="11" t="n">
        <f t="shared" si="18"/>
        <v>0.29141367284564013</v>
      </c>
      <c r="AK30" s="11" t="n">
        <f t="shared" si="18"/>
        <v>0.29682810783591412</v>
      </c>
      <c r="AL30" s="11" t="n">
        <f t="shared" si="18"/>
        <v>0.1018880556339868</v>
      </c>
      <c r="AM30" s="11" t="n">
        <f t="shared" si="18"/>
        <v>3.0255037233364E-2</v>
      </c>
      <c r="AN30" s="11" t="n">
        <f t="shared" si="18"/>
        <v>2.1706586143321528E-2</v>
      </c>
      <c r="AO30" s="11" t="n">
        <f t="shared" si="18"/>
        <v>1.2525929586091762E-2</v>
      </c>
      <c r="AP30" s="11" t="n">
        <f t="shared" si="18"/>
        <v>1.0690318981473204E-3</v>
      </c>
      <c r="AQ30" s="11" t="n">
        <f t="shared" si="18"/>
        <v>5.066862644258521E-4</v>
      </c>
      <c r="AR30" s="11" t="n">
        <f t="shared" si="18"/>
        <v>4.0259173885424162E-5</v>
      </c>
      <c r="AS30" s="11" t="n">
        <f t="shared" si="18"/>
        <v>3.5218394132460413E-3</v>
      </c>
      <c r="AT30" s="11" t="n">
        <f t="shared" si="18"/>
        <v>2.6302257158970267E-2</v>
      </c>
      <c r="AU30" s="11" t="n">
        <f t="shared" si="18"/>
        <v>3.659483442E-2</v>
      </c>
      <c r="AV30" s="93" t="n">
        <f t="shared" si="18"/>
        <v>3.2498292013784451E-2</v>
      </c>
      <c r="AW30" s="2"/>
    </row>
    <row r="31">
      <c r="A31" s="103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25" t="n">
        <f t="shared" si="12"/>
        <v>-1.3846448461405259E-2</v>
      </c>
      <c r="H31" s="8" t="n">
        <f t="shared" si="13"/>
        <v>0.81709250607192607</v>
      </c>
      <c r="I31" s="8" t="n">
        <f t="shared" si="14"/>
        <v>1.0228061853669947</v>
      </c>
      <c r="J31" s="4" t="n">
        <f t="shared" si="15"/>
        <v>0.15893850791018363</v>
      </c>
      <c r="K31" s="89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11" t="n">
        <f t="shared" ref="Y31:AV31" si="20">IF(Y4="","",Y4/VLOOKUP(Y$28,deflator,2,FALSE)/1000000000)</f>
        <v>6.1263661098217845</v>
      </c>
      <c r="Z31" s="11" t="n">
        <f t="shared" si="20"/>
        <v>7.9590312705364656</v>
      </c>
      <c r="AA31" s="11" t="n">
        <f t="shared" si="20"/>
        <v>12.259505772117013</v>
      </c>
      <c r="AB31" s="11" t="n">
        <f t="shared" si="20"/>
        <v>14.819342188370552</v>
      </c>
      <c r="AC31" s="11" t="n">
        <f t="shared" si="20"/>
        <v>16.869996804156763</v>
      </c>
      <c r="AD31" s="11" t="n">
        <f t="shared" si="20"/>
        <v>13.788092036540352</v>
      </c>
      <c r="AE31" s="11" t="n">
        <f t="shared" si="20"/>
        <v>12.002491608090796</v>
      </c>
      <c r="AF31" s="11" t="n">
        <f t="shared" si="20"/>
        <v>13.189499227092039</v>
      </c>
      <c r="AG31" s="11" t="n">
        <f t="shared" si="20"/>
        <v>12.036811878615781</v>
      </c>
      <c r="AH31" s="11" t="n">
        <f t="shared" si="20"/>
        <v>12.506634757021667</v>
      </c>
      <c r="AI31" s="11" t="n">
        <f t="shared" si="20"/>
        <v>11.654211396185136</v>
      </c>
      <c r="AJ31" s="11" t="n">
        <f t="shared" si="20"/>
        <v>10.577364724615885</v>
      </c>
      <c r="AK31" s="11" t="n">
        <f t="shared" si="20"/>
        <v>8.7657359569121471</v>
      </c>
      <c r="AL31" s="11" t="n">
        <f t="shared" si="20"/>
        <v>7.4535118429998457</v>
      </c>
      <c r="AM31" s="11" t="n">
        <f t="shared" si="20"/>
        <v>7.2682563596902918</v>
      </c>
      <c r="AN31" s="11" t="n">
        <f t="shared" si="20"/>
        <v>6.8987771363500956</v>
      </c>
      <c r="AO31" s="11" t="n">
        <f t="shared" si="20"/>
        <v>8.0493982014777554</v>
      </c>
      <c r="AP31" s="11" t="n">
        <f t="shared" si="20"/>
        <v>8.0638479525398328</v>
      </c>
      <c r="AQ31" s="11" t="n">
        <f t="shared" si="20"/>
        <v>8.7990201882367103</v>
      </c>
      <c r="AR31" s="11" t="n">
        <f t="shared" si="20"/>
        <v>9.7530047261227732</v>
      </c>
      <c r="AS31" s="11" t="n">
        <f t="shared" si="20"/>
        <v>11.722691382866065</v>
      </c>
      <c r="AT31" s="11" t="n">
        <f t="shared" si="20"/>
        <v>12.711728529460652</v>
      </c>
      <c r="AU31" s="11" t="n">
        <f t="shared" si="20"/>
        <v>12.5357162355221</v>
      </c>
      <c r="AV31" s="93" t="n">
        <f t="shared" si="20"/>
        <v>12.821608103697463</v>
      </c>
      <c r="AW31" s="2"/>
    </row>
    <row r="32">
      <c r="A32" s="68" t="str">
        <f t="shared" si="7"/>
        <v>Air Force</v>
      </c>
      <c r="B32" s="69" t="n">
        <f t="shared" si="3"/>
        <v>0</v>
      </c>
      <c r="C32" s="87" t="str">
        <f t="shared" si="11"/>
      </c>
      <c r="D32" s="87" t="str">
        <f t="shared" si="4"/>
      </c>
      <c r="E32" s="87" t="str">
        <f t="shared" si="4"/>
      </c>
      <c r="F32" s="87" t="n">
        <f t="shared" si="4"/>
        <v>-9.2347769550930794E-5</v>
      </c>
      <c r="G32" s="78" t="e">
        <f t="shared" si="12"/>
        <v>#VALUE!</v>
      </c>
      <c r="H32" s="94" t="e">
        <f t="shared" si="13"/>
        <v>#VALUE!</v>
      </c>
      <c r="I32" s="94" t="e">
        <f t="shared" si="14"/>
        <v>#VALUE!</v>
      </c>
      <c r="J32" s="88" t="n">
        <f t="shared" si="15"/>
        <v>0</v>
      </c>
      <c r="K32" s="90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104" t="str">
        <f t="shared" ref="Y32:AV32" si="23">IF(Y5="","",Y5/VLOOKUP(Y$28,deflator,2,FALSE)/1000000000)</f>
      </c>
      <c r="Z32" s="104" t="str">
        <f t="shared" si="23"/>
      </c>
      <c r="AA32" s="104" t="n">
        <f t="shared" si="23"/>
        <v>1.6716054422799581E-2</v>
      </c>
      <c r="AB32" s="104" t="str">
        <f t="shared" si="23"/>
      </c>
      <c r="AC32" s="104" t="str">
        <f t="shared" si="23"/>
      </c>
      <c r="AD32" s="104" t="str">
        <f t="shared" si="23"/>
      </c>
      <c r="AE32" s="104" t="str">
        <f t="shared" si="23"/>
      </c>
      <c r="AF32" s="104" t="str">
        <f t="shared" si="23"/>
      </c>
      <c r="AG32" s="104" t="str">
        <f t="shared" si="23"/>
      </c>
      <c r="AH32" s="104" t="n">
        <f t="shared" si="23"/>
        <v>0</v>
      </c>
      <c r="AI32" s="104" t="str">
        <f t="shared" si="23"/>
      </c>
      <c r="AJ32" s="104" t="str">
        <f t="shared" si="23"/>
      </c>
      <c r="AK32" s="104" t="str">
        <f t="shared" si="23"/>
      </c>
      <c r="AL32" s="104" t="str">
        <f t="shared" si="23"/>
      </c>
      <c r="AM32" s="104" t="str">
        <f t="shared" si="23"/>
      </c>
      <c r="AN32" s="104" t="str">
        <f t="shared" si="23"/>
      </c>
      <c r="AO32" s="104" t="str">
        <f t="shared" si="23"/>
      </c>
      <c r="AP32" s="104" t="str">
        <f t="shared" si="23"/>
      </c>
      <c r="AQ32" s="104" t="str">
        <f t="shared" si="23"/>
      </c>
      <c r="AR32" s="104" t="n">
        <f t="shared" si="23"/>
        <v>2.2855634565878812E-4</v>
      </c>
      <c r="AS32" s="104" t="n">
        <f t="shared" si="23"/>
        <v>1.4037568118663735E-3</v>
      </c>
      <c r="AT32" s="104" t="str">
        <f t="shared" si="23"/>
      </c>
      <c r="AU32" s="104" t="str">
        <f t="shared" si="23"/>
      </c>
      <c r="AV32" s="105" t="n">
        <f t="shared" si="23"/>
        <v>-9.2347769550930794E-5</v>
      </c>
      <c r="AW32" s="2"/>
    </row>
    <row r="33">
      <c r="A33" s="100" t="str">
        <f t="shared" si="7"/>
        <v>Army</v>
      </c>
      <c r="B33" s="101" t="str">
        <f t="shared" si="3"/>
        <v>Not Classified
as Commercial</v>
      </c>
      <c r="C33" s="98" t="n">
        <f t="shared" si="11"/>
        <v>71.453913435889362</v>
      </c>
      <c r="D33" s="98" t="n">
        <f t="shared" si="4"/>
        <v>69.682236656779054</v>
      </c>
      <c r="E33" s="98" t="n">
        <f t="shared" si="4"/>
        <v>69.127490536779604</v>
      </c>
      <c r="F33" s="98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99" t="n">
        <f t="shared" si="15"/>
        <v>0.6136050578542529</v>
      </c>
      <c r="K33" s="102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91" t="n">
        <f t="shared" ref="Y33:AV33" si="26">IF(Y6="","",Y6/VLOOKUP(Y$28,deflator,2,FALSE)/1000000000)</f>
        <v>53.60261586029926</v>
      </c>
      <c r="Z33" s="91" t="n">
        <f t="shared" si="26"/>
        <v>56.917361339138829</v>
      </c>
      <c r="AA33" s="91" t="n">
        <f t="shared" si="26"/>
        <v>60.675649617320254</v>
      </c>
      <c r="AB33" s="91" t="n">
        <f t="shared" si="26"/>
        <v>80.833883759658818</v>
      </c>
      <c r="AC33" s="91" t="n">
        <f t="shared" si="26"/>
        <v>88.279430938823936</v>
      </c>
      <c r="AD33" s="91" t="n">
        <f t="shared" si="26"/>
        <v>117.39081849744929</v>
      </c>
      <c r="AE33" s="91" t="n">
        <f t="shared" si="26"/>
        <v>115.4130422010369</v>
      </c>
      <c r="AF33" s="91" t="n">
        <f t="shared" si="26"/>
        <v>124.12106677513189</v>
      </c>
      <c r="AG33" s="91" t="n">
        <f t="shared" si="26"/>
        <v>157.6796920650894</v>
      </c>
      <c r="AH33" s="91" t="n">
        <f t="shared" si="26"/>
        <v>142.74431015951339</v>
      </c>
      <c r="AI33" s="91" t="n">
        <f t="shared" si="26"/>
        <v>153.84965284791485</v>
      </c>
      <c r="AJ33" s="91" t="n">
        <f t="shared" si="26"/>
        <v>134.40769720439158</v>
      </c>
      <c r="AK33" s="91" t="n">
        <f t="shared" si="26"/>
        <v>115.80641376256517</v>
      </c>
      <c r="AL33" s="91" t="n">
        <f t="shared" si="26"/>
        <v>91.123466421216293</v>
      </c>
      <c r="AM33" s="91" t="n">
        <f t="shared" si="26"/>
        <v>76.240706412627347</v>
      </c>
      <c r="AN33" s="91" t="n">
        <f t="shared" si="26"/>
        <v>71.453913435889362</v>
      </c>
      <c r="AO33" s="91" t="n">
        <f t="shared" si="26"/>
        <v>73.186382350131666</v>
      </c>
      <c r="AP33" s="91" t="n">
        <f t="shared" si="26"/>
        <v>76.13147263038033</v>
      </c>
      <c r="AQ33" s="91" t="n">
        <f t="shared" si="26"/>
        <v>88.417032523689528</v>
      </c>
      <c r="AR33" s="91" t="n">
        <f t="shared" si="26"/>
        <v>89.156187281638282</v>
      </c>
      <c r="AS33" s="91" t="n">
        <f t="shared" si="26"/>
        <v>90.997550663423638</v>
      </c>
      <c r="AT33" s="91" t="n">
        <f t="shared" si="26"/>
        <v>69.682236656779054</v>
      </c>
      <c r="AU33" s="91" t="n">
        <f t="shared" si="26"/>
        <v>69.127490536779604</v>
      </c>
      <c r="AV33" s="92" t="n">
        <f t="shared" si="26"/>
        <v>90.350710130654548</v>
      </c>
      <c r="AW33" s="2"/>
    </row>
    <row r="34">
      <c r="A34" s="103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25" t="n">
        <f t="shared" si="12"/>
        <v>-23.082351381334913</v>
      </c>
      <c r="H34" s="8" t="n">
        <f t="shared" si="13"/>
        <v>-1.065038321481157</v>
      </c>
      <c r="I34" s="8" t="n">
        <f t="shared" si="14"/>
        <v>0.25857402943494318</v>
      </c>
      <c r="J34" s="4" t="n">
        <f t="shared" si="15"/>
        <v>-3.0489347882216912E-5</v>
      </c>
      <c r="K34" s="89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2" t="e">
        <f t="shared" ref="O34:X34" si="28">SUM(O29:O32)=O33</f>
        <v>#N/A</v>
      </c>
      <c r="P34" s="2" t="e">
        <f t="shared" si="28"/>
        <v>#N/A</v>
      </c>
      <c r="Q34" s="2" t="e">
        <f t="shared" si="28"/>
        <v>#N/A</v>
      </c>
      <c r="R34" s="2" t="e">
        <f t="shared" si="28"/>
        <v>#N/A</v>
      </c>
      <c r="S34" s="2" t="e">
        <f t="shared" si="28"/>
        <v>#N/A</v>
      </c>
      <c r="T34" s="2" t="e">
        <f t="shared" si="28"/>
        <v>#N/A</v>
      </c>
      <c r="U34" s="2" t="e">
        <f t="shared" si="28"/>
        <v>#N/A</v>
      </c>
      <c r="V34" s="2" t="e">
        <f t="shared" si="28"/>
        <v>#N/A</v>
      </c>
      <c r="W34" s="2" t="e">
        <f t="shared" si="28"/>
        <v>#N/A</v>
      </c>
      <c r="X34" s="2" t="e">
        <f t="shared" si="28"/>
        <v>#N/A</v>
      </c>
      <c r="Y34" s="11" t="n">
        <f t="shared" ref="Y34:AV34" si="29">IF(Y7="","",Y7/VLOOKUP(Y$28,deflator,2,FALSE)/1000000000)</f>
        <v>2.1323565017227642E-3</v>
      </c>
      <c r="Z34" s="11" t="n">
        <f t="shared" si="29"/>
        <v>-5.1514408972760635E-4</v>
      </c>
      <c r="AA34" s="11" t="n">
        <f t="shared" si="29"/>
        <v>0.10372005714721724</v>
      </c>
      <c r="AB34" s="11" t="n">
        <f t="shared" si="29"/>
        <v>0.1488375713619588</v>
      </c>
      <c r="AC34" s="11" t="n">
        <f t="shared" si="29"/>
        <v>0.47956275545133287</v>
      </c>
      <c r="AD34" s="11" t="n">
        <f t="shared" si="29"/>
        <v>0.80920092515225939</v>
      </c>
      <c r="AE34" s="11" t="n">
        <f t="shared" si="29"/>
        <v>0.50079408852017737</v>
      </c>
      <c r="AF34" s="11" t="n">
        <f t="shared" si="29"/>
        <v>0.85178143232109738</v>
      </c>
      <c r="AG34" s="11" t="n">
        <f t="shared" si="29"/>
        <v>0.98233284483757333</v>
      </c>
      <c r="AH34" s="11" t="n">
        <f t="shared" si="29"/>
        <v>0.71399760666175005</v>
      </c>
      <c r="AI34" s="11" t="n">
        <f t="shared" si="29"/>
        <v>0.18666271040316298</v>
      </c>
      <c r="AJ34" s="11" t="n">
        <f t="shared" si="29"/>
        <v>0.27224895434069429</v>
      </c>
      <c r="AK34" s="11" t="n">
        <f t="shared" si="29"/>
        <v>0.33739061021265399</v>
      </c>
      <c r="AL34" s="11" t="n">
        <f t="shared" si="29"/>
        <v>0.28181999142298353</v>
      </c>
      <c r="AM34" s="11" t="n">
        <f t="shared" si="29"/>
        <v>9.0091334608566678E-2</v>
      </c>
      <c r="AN34" s="11" t="n">
        <f t="shared" si="29"/>
        <v>5.2812979804455117E-2</v>
      </c>
      <c r="AO34" s="11" t="n">
        <f t="shared" si="29"/>
        <v>6.5006674317364233E-2</v>
      </c>
      <c r="AP34" s="11" t="n">
        <f t="shared" si="29"/>
        <v>2.4386653095592792E-2</v>
      </c>
      <c r="AQ34" s="11" t="n">
        <f t="shared" si="29"/>
        <v>0.12010055973635428</v>
      </c>
      <c r="AR34" s="11" t="n">
        <f t="shared" si="29"/>
        <v>0.11388181023725447</v>
      </c>
      <c r="AS34" s="11" t="n">
        <f t="shared" si="29"/>
        <v>-2.2549100008661255E-3</v>
      </c>
      <c r="AT34" s="11" t="n">
        <f t="shared" si="29"/>
        <v>1.5554808904106647E-4</v>
      </c>
      <c r="AU34" s="11" t="n">
        <f t="shared" si="29"/>
        <v>-3.4348675588999999E-3</v>
      </c>
      <c r="AV34" s="93" t="n">
        <f t="shared" si="29"/>
        <v>-8.8816754528014009E-4</v>
      </c>
      <c r="AW34" s="2"/>
    </row>
    <row r="35">
      <c r="A35" s="103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25" t="n">
        <f t="shared" si="12"/>
        <v>-8.9674111489355668E-2</v>
      </c>
      <c r="H35" s="8" t="n">
        <f t="shared" si="13"/>
        <v>1.7689206541141274</v>
      </c>
      <c r="I35" s="8" t="n">
        <f t="shared" si="14"/>
        <v>0.38372968020617615</v>
      </c>
      <c r="J35" s="4" t="n">
        <f t="shared" si="15"/>
        <v>0.38631857636557659</v>
      </c>
      <c r="K35" s="89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11" t="n">
        <f t="shared" ref="Y35:AV35" si="31">IF(Y8="","",Y8/VLOOKUP(Y$28,deflator,2,FALSE)/1000000000)</f>
        <v>5.906607560180734</v>
      </c>
      <c r="Z35" s="11" t="n">
        <f t="shared" si="31"/>
        <v>7.0584988880161728</v>
      </c>
      <c r="AA35" s="11" t="n">
        <f t="shared" si="31"/>
        <v>10.934776450591652</v>
      </c>
      <c r="AB35" s="11" t="n">
        <f t="shared" si="31"/>
        <v>16.857677415350963</v>
      </c>
      <c r="AC35" s="11" t="n">
        <f t="shared" si="31"/>
        <v>24.375665162519837</v>
      </c>
      <c r="AD35" s="11" t="n">
        <f t="shared" si="31"/>
        <v>19.852199552704377</v>
      </c>
      <c r="AE35" s="11" t="n">
        <f t="shared" si="31"/>
        <v>26.245958228099191</v>
      </c>
      <c r="AF35" s="11" t="n">
        <f t="shared" si="31"/>
        <v>36.097138660702413</v>
      </c>
      <c r="AG35" s="11" t="n">
        <f t="shared" si="31"/>
        <v>45.446029450144287</v>
      </c>
      <c r="AH35" s="11" t="n">
        <f t="shared" si="31"/>
        <v>32.424354931503458</v>
      </c>
      <c r="AI35" s="11" t="n">
        <f t="shared" si="31"/>
        <v>30.656772214439421</v>
      </c>
      <c r="AJ35" s="11" t="n">
        <f t="shared" si="31"/>
        <v>26.273119190436784</v>
      </c>
      <c r="AK35" s="11" t="n">
        <f t="shared" si="31"/>
        <v>21.092543342284149</v>
      </c>
      <c r="AL35" s="11" t="n">
        <f t="shared" si="31"/>
        <v>16.338970542023311</v>
      </c>
      <c r="AM35" s="11" t="n">
        <f t="shared" si="31"/>
        <v>15.19678943976764</v>
      </c>
      <c r="AN35" s="11" t="n">
        <f t="shared" si="31"/>
        <v>15.717987598660798</v>
      </c>
      <c r="AO35" s="11" t="n">
        <f t="shared" si="31"/>
        <v>15.215501894972419</v>
      </c>
      <c r="AP35" s="11" t="n">
        <f t="shared" si="31"/>
        <v>15.714300790544245</v>
      </c>
      <c r="AQ35" s="11" t="n">
        <f t="shared" si="31"/>
        <v>16.00216045444088</v>
      </c>
      <c r="AR35" s="11" t="n">
        <f t="shared" si="31"/>
        <v>17.242146866304246</v>
      </c>
      <c r="AS35" s="11" t="n">
        <f t="shared" si="31"/>
        <v>20.253349125891837</v>
      </c>
      <c r="AT35" s="11" t="n">
        <f t="shared" si="31"/>
        <v>47.809098974704931</v>
      </c>
      <c r="AU35" s="11" t="n">
        <f t="shared" si="31"/>
        <v>43.521860503041601</v>
      </c>
      <c r="AV35" s="93" t="n">
        <f t="shared" si="31"/>
        <v>16.700629612809962</v>
      </c>
      <c r="AW35" s="2"/>
    </row>
    <row r="36">
      <c r="A36" s="68" t="str">
        <f t="shared" si="7"/>
        <v>Army</v>
      </c>
      <c r="B36" s="69" t="n">
        <f t="shared" si="3"/>
        <v>0</v>
      </c>
      <c r="C36" s="87" t="n">
        <f t="shared" si="11"/>
        <v>4.3034379535321155E-5</v>
      </c>
      <c r="D36" s="87" t="n">
        <f t="shared" si="4"/>
        <v>2.2055310355613231E-2</v>
      </c>
      <c r="E36" s="87" t="n">
        <f t="shared" si="4"/>
        <v>1.2038080127800001E-2</v>
      </c>
      <c r="F36" s="87" t="n">
        <f t="shared" si="4"/>
        <v>1.0124873077453524E-2</v>
      </c>
      <c r="G36" s="78" t="n">
        <f t="shared" si="12"/>
        <v>-0.45418677254132467</v>
      </c>
      <c r="H36" s="94" t="n">
        <f t="shared" si="13"/>
        <v>278.73169958032167</v>
      </c>
      <c r="I36" s="94" t="n">
        <f t="shared" si="14"/>
        <v>0.84107041737259791</v>
      </c>
      <c r="J36" s="88" t="n">
        <f t="shared" si="15"/>
        <v>1.0685512805275004E-4</v>
      </c>
      <c r="K36" s="90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104" t="str">
        <f t="shared" ref="Y36:AV36" si="33">IF(Y9="","",Y9/VLOOKUP(Y$28,deflator,2,FALSE)/1000000000)</f>
      </c>
      <c r="Z36" s="104" t="n">
        <f t="shared" si="33"/>
        <v>1.1420282997253509E-3</v>
      </c>
      <c r="AA36" s="104" t="n">
        <f t="shared" si="33"/>
        <v>5.2179652238054307E-5</v>
      </c>
      <c r="AB36" s="104" t="n">
        <f t="shared" si="33"/>
        <v>6.5644684981716202E-5</v>
      </c>
      <c r="AC36" s="104" t="n">
        <f t="shared" si="33"/>
        <v>0</v>
      </c>
      <c r="AD36" s="104" t="str">
        <f t="shared" si="33"/>
      </c>
      <c r="AE36" s="104" t="str">
        <f t="shared" si="33"/>
      </c>
      <c r="AF36" s="104" t="str">
        <f t="shared" si="33"/>
      </c>
      <c r="AG36" s="104" t="str">
        <f t="shared" si="33"/>
      </c>
      <c r="AH36" s="104" t="n">
        <f t="shared" si="33"/>
        <v>-1.3196059947340886E-7</v>
      </c>
      <c r="AI36" s="104" t="n">
        <f t="shared" si="33"/>
        <v>-2.1612340502626609E-5</v>
      </c>
      <c r="AJ36" s="104" t="n">
        <f t="shared" si="33"/>
        <v>-1.4234450095320226E-9</v>
      </c>
      <c r="AK36" s="104" t="str">
        <f t="shared" si="33"/>
      </c>
      <c r="AL36" s="104" t="n">
        <f t="shared" si="33"/>
        <v>0</v>
      </c>
      <c r="AM36" s="104" t="str">
        <f t="shared" si="33"/>
      </c>
      <c r="AN36" s="104" t="n">
        <f t="shared" si="33"/>
        <v>4.3034379535321155E-5</v>
      </c>
      <c r="AO36" s="104" t="n">
        <f t="shared" si="33"/>
        <v>3.8221527510106802E-5</v>
      </c>
      <c r="AP36" s="104" t="str">
        <f t="shared" si="33"/>
      </c>
      <c r="AQ36" s="104" t="n">
        <f t="shared" si="33"/>
        <v>1.4711215942887816E-2</v>
      </c>
      <c r="AR36" s="104" t="n">
        <f t="shared" si="33"/>
        <v>4.8052338693752548E-2</v>
      </c>
      <c r="AS36" s="104" t="n">
        <f t="shared" si="33"/>
        <v>3.860917849072628E-2</v>
      </c>
      <c r="AT36" s="104" t="n">
        <f t="shared" si="33"/>
        <v>2.2055310355613231E-2</v>
      </c>
      <c r="AU36" s="104" t="n">
        <f t="shared" si="33"/>
        <v>1.2038080127800001E-2</v>
      </c>
      <c r="AV36" s="105" t="n">
        <f t="shared" si="33"/>
        <v>1.0124873077453524E-2</v>
      </c>
      <c r="AW36" s="2"/>
    </row>
    <row r="37">
      <c r="A37" s="100" t="str">
        <f t="shared" si="7"/>
        <v>DLA</v>
      </c>
      <c r="B37" s="101" t="str">
        <f t="shared" si="3"/>
        <v>Not Classified
as Commercial</v>
      </c>
      <c r="C37" s="98" t="n">
        <f t="shared" si="11"/>
        <v>16.486778699059833</v>
      </c>
      <c r="D37" s="98" t="n">
        <f t="shared" si="4"/>
        <v>17.269362999649971</v>
      </c>
      <c r="E37" s="98" t="n">
        <f t="shared" si="4"/>
        <v>17.707652952031602</v>
      </c>
      <c r="F37" s="98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99" t="n">
        <f t="shared" si="15"/>
        <v>0.36763370373389176</v>
      </c>
      <c r="K37" s="102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91" t="n">
        <f t="shared" ref="Y37:AV37" si="35">IF(Y10="","",Y10/VLOOKUP(Y$28,deflator,2,FALSE)/1000000000)</f>
        <v>6.4621055823974096</v>
      </c>
      <c r="Z37" s="91" t="n">
        <f t="shared" si="35"/>
        <v>6.9862944112949013</v>
      </c>
      <c r="AA37" s="91" t="n">
        <f t="shared" si="35"/>
        <v>7.5574939982448406</v>
      </c>
      <c r="AB37" s="91" t="n">
        <f t="shared" si="35"/>
        <v>9.6423129030179062</v>
      </c>
      <c r="AC37" s="91" t="n">
        <f t="shared" si="35"/>
        <v>8.8542311821514375</v>
      </c>
      <c r="AD37" s="91" t="n">
        <f t="shared" si="35"/>
        <v>32.060125161478808</v>
      </c>
      <c r="AE37" s="91" t="n">
        <f t="shared" si="35"/>
        <v>32.202876889395618</v>
      </c>
      <c r="AF37" s="91" t="n">
        <f t="shared" si="35"/>
        <v>14.869349377380662</v>
      </c>
      <c r="AG37" s="91" t="n">
        <f t="shared" si="35"/>
        <v>11.50009621311334</v>
      </c>
      <c r="AH37" s="91" t="n">
        <f t="shared" si="35"/>
        <v>14.773745829947606</v>
      </c>
      <c r="AI37" s="91" t="n">
        <f t="shared" si="35"/>
        <v>17.221415792825169</v>
      </c>
      <c r="AJ37" s="91" t="n">
        <f t="shared" si="35"/>
        <v>16.906574076620359</v>
      </c>
      <c r="AK37" s="91" t="n">
        <f t="shared" si="35"/>
        <v>17.137194240525211</v>
      </c>
      <c r="AL37" s="91" t="n">
        <f t="shared" si="35"/>
        <v>14.150357788811863</v>
      </c>
      <c r="AM37" s="91" t="n">
        <f t="shared" si="35"/>
        <v>14.652888708025532</v>
      </c>
      <c r="AN37" s="91" t="n">
        <f t="shared" si="35"/>
        <v>16.486778699059833</v>
      </c>
      <c r="AO37" s="91" t="n">
        <f t="shared" si="35"/>
        <v>19.554631982615323</v>
      </c>
      <c r="AP37" s="91" t="n">
        <f t="shared" si="35"/>
        <v>21.357276355490356</v>
      </c>
      <c r="AQ37" s="91" t="n">
        <f t="shared" si="35"/>
        <v>25.725934548976454</v>
      </c>
      <c r="AR37" s="91" t="n">
        <f t="shared" si="35"/>
        <v>25.210188776451904</v>
      </c>
      <c r="AS37" s="91" t="n">
        <f t="shared" si="35"/>
        <v>21.637757554496272</v>
      </c>
      <c r="AT37" s="91" t="n">
        <f t="shared" si="35"/>
        <v>17.269362999649971</v>
      </c>
      <c r="AU37" s="91" t="n">
        <f t="shared" si="35"/>
        <v>17.707652952031602</v>
      </c>
      <c r="AV37" s="92" t="n">
        <f t="shared" si="35"/>
        <v>18.124790599804303</v>
      </c>
      <c r="AW37" s="2"/>
    </row>
    <row r="38">
      <c r="A38" s="103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25" t="n">
        <f t="shared" ref="G38:G53" si="40">(E38/D38)-1</f>
        <v>-0.84008661899851789</v>
      </c>
      <c r="H38" s="8" t="n">
        <f t="shared" ref="H38:H53" si="41">(E38/C38)-1</f>
        <v>-0.64771941692512969</v>
      </c>
      <c r="I38" s="8" t="n">
        <f t="shared" ref="I38:I53" si="42">F38/E38</f>
        <v>1.3796280720463483</v>
      </c>
      <c r="J38" s="4" t="n">
        <f t="shared" si="15"/>
        <v>2.3008824096512685E-4</v>
      </c>
      <c r="K38" s="89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11" t="n">
        <f t="shared" ref="Y38:AV38" si="44">IF(Y11="","",Y11/VLOOKUP(Y$28,deflator,2,FALSE)/1000000000)</f>
        <v>4.0288244948294784E-2</v>
      </c>
      <c r="Z38" s="11" t="str">
        <f t="shared" si="44"/>
      </c>
      <c r="AA38" s="11" t="n">
        <f t="shared" si="44"/>
        <v>8.7214561597890772E-5</v>
      </c>
      <c r="AB38" s="11" t="n">
        <f t="shared" si="44"/>
        <v>1.2200044766713091E-2</v>
      </c>
      <c r="AC38" s="11" t="n">
        <f t="shared" si="44"/>
        <v>3.3751605083163112E-3</v>
      </c>
      <c r="AD38" s="11" t="n">
        <f t="shared" si="44"/>
        <v>1.9642164498468374E-2</v>
      </c>
      <c r="AE38" s="11" t="n">
        <f t="shared" si="44"/>
        <v>3.3883322506527105E-2</v>
      </c>
      <c r="AF38" s="11" t="n">
        <f t="shared" si="44"/>
        <v>6.7673489041809268E-2</v>
      </c>
      <c r="AG38" s="11" t="n">
        <f t="shared" si="44"/>
        <v>6.1153989647354287E-2</v>
      </c>
      <c r="AH38" s="11" t="n">
        <f t="shared" si="44"/>
        <v>2.8334344919272069E-2</v>
      </c>
      <c r="AI38" s="11" t="n">
        <f t="shared" si="44"/>
        <v>2.9878229903195191E-2</v>
      </c>
      <c r="AJ38" s="11" t="n">
        <f t="shared" si="44"/>
        <v>6.690968801995377E-2</v>
      </c>
      <c r="AK38" s="11" t="n">
        <f t="shared" si="44"/>
        <v>2.9132007540824401E-2</v>
      </c>
      <c r="AL38" s="11" t="n">
        <f t="shared" si="44"/>
        <v>0.15463929184259431</v>
      </c>
      <c r="AM38" s="11" t="n">
        <f t="shared" si="44"/>
        <v>1.86013587701419E-2</v>
      </c>
      <c r="AN38" s="11" t="n">
        <f t="shared" si="44"/>
        <v>3.1459469844367267E-2</v>
      </c>
      <c r="AO38" s="11" t="n">
        <f t="shared" si="44"/>
        <v>1.2285550252907789E-2</v>
      </c>
      <c r="AP38" s="11" t="n">
        <f t="shared" si="44"/>
        <v>9.9514884380213359E-3</v>
      </c>
      <c r="AQ38" s="11" t="n">
        <f t="shared" si="44"/>
        <v>2.8512917398670477E-2</v>
      </c>
      <c r="AR38" s="11" t="n">
        <f t="shared" si="44"/>
        <v>-2.2875607519712163E-3</v>
      </c>
      <c r="AS38" s="11" t="n">
        <f t="shared" si="44"/>
        <v>1.3928279385473183E-2</v>
      </c>
      <c r="AT38" s="11" t="n">
        <f t="shared" si="44"/>
        <v>6.9303521134965448E-2</v>
      </c>
      <c r="AU38" s="11" t="n">
        <f t="shared" si="44"/>
        <v>1.108256038E-2</v>
      </c>
      <c r="AV38" s="93" t="n">
        <f t="shared" si="44"/>
        <v>1.5289811410396646E-2</v>
      </c>
      <c r="AW38" s="2"/>
    </row>
    <row r="39">
      <c r="A39" s="103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25" t="n">
        <f t="shared" si="40"/>
        <v>0.2418638623749032</v>
      </c>
      <c r="H39" s="8" t="n">
        <f t="shared" si="41"/>
        <v>0.4846374866752905</v>
      </c>
      <c r="I39" s="8" t="n">
        <f t="shared" si="42"/>
        <v>0.96137291116994794</v>
      </c>
      <c r="J39" s="4" t="n">
        <f t="shared" si="15"/>
        <v>0.63180164725163368</v>
      </c>
      <c r="K39" s="89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11" t="n">
        <f t="shared" ref="Y39:AV39" si="46">IF(Y12="","",Y12/VLOOKUP(Y$28,deflator,2,FALSE)/1000000000)</f>
        <v>8.9772923720557092</v>
      </c>
      <c r="Z39" s="11" t="n">
        <f t="shared" si="46"/>
        <v>11.03870321080044</v>
      </c>
      <c r="AA39" s="11" t="n">
        <f t="shared" si="46"/>
        <v>15.102203085949046</v>
      </c>
      <c r="AB39" s="11" t="n">
        <f t="shared" si="46"/>
        <v>17.285413852835941</v>
      </c>
      <c r="AC39" s="11" t="n">
        <f t="shared" si="46"/>
        <v>20.326202509373616</v>
      </c>
      <c r="AD39" s="11" t="n">
        <f t="shared" si="46"/>
        <v>8.2195712520884978</v>
      </c>
      <c r="AE39" s="11" t="n">
        <f t="shared" si="46"/>
        <v>13.340898482046043</v>
      </c>
      <c r="AF39" s="11" t="n">
        <f t="shared" si="46"/>
        <v>26.758088574035519</v>
      </c>
      <c r="AG39" s="11" t="n">
        <f t="shared" si="46"/>
        <v>36.053109699163919</v>
      </c>
      <c r="AH39" s="11" t="n">
        <f t="shared" si="46"/>
        <v>35.37649364690381</v>
      </c>
      <c r="AI39" s="11" t="n">
        <f t="shared" si="46"/>
        <v>28.468887753891369</v>
      </c>
      <c r="AJ39" s="11" t="n">
        <f t="shared" si="46"/>
        <v>29.393222007316094</v>
      </c>
      <c r="AK39" s="11" t="n">
        <f t="shared" si="46"/>
        <v>37.22285236437277</v>
      </c>
      <c r="AL39" s="11" t="n">
        <f t="shared" si="46"/>
        <v>27.456819708217012</v>
      </c>
      <c r="AM39" s="11" t="n">
        <f t="shared" si="46"/>
        <v>24.494286787154945</v>
      </c>
      <c r="AN39" s="11" t="n">
        <f t="shared" si="46"/>
        <v>20.497741595439596</v>
      </c>
      <c r="AO39" s="11" t="n">
        <f t="shared" si="46"/>
        <v>16.408219341692323</v>
      </c>
      <c r="AP39" s="11" t="n">
        <f t="shared" si="46"/>
        <v>19.931926840133865</v>
      </c>
      <c r="AQ39" s="11" t="n">
        <f t="shared" si="46"/>
        <v>26.172835410194004</v>
      </c>
      <c r="AR39" s="11" t="n">
        <f t="shared" si="46"/>
        <v>24.285794365703197</v>
      </c>
      <c r="AS39" s="11" t="n">
        <f t="shared" si="46"/>
        <v>24.714837022793354</v>
      </c>
      <c r="AT39" s="11" t="n">
        <f t="shared" si="46"/>
        <v>24.504872463698476</v>
      </c>
      <c r="AU39" s="11" t="n">
        <f t="shared" si="46"/>
        <v>30.431715564773</v>
      </c>
      <c r="AV39" s="93" t="n">
        <f t="shared" si="46"/>
        <v>29.256226984401636</v>
      </c>
      <c r="AW39" s="2"/>
    </row>
    <row r="40">
      <c r="A40" s="68" t="str">
        <f t="shared" si="7"/>
        <v>DLA</v>
      </c>
      <c r="B40" s="69" t="n">
        <f t="shared" si="3"/>
        <v>0</v>
      </c>
      <c r="C40" s="87" t="str">
        <f t="shared" si="36"/>
      </c>
      <c r="D40" s="87" t="n">
        <f t="shared" si="37"/>
        <v>1.7180592563813071E-2</v>
      </c>
      <c r="E40" s="87" t="n">
        <f t="shared" si="38"/>
        <v>1.61146434848E-2</v>
      </c>
      <c r="F40" s="87" t="n">
        <f t="shared" si="39"/>
        <v>1.3231992573832643E-2</v>
      </c>
      <c r="G40" s="78" t="n">
        <f t="shared" si="40"/>
        <v>-6.2043790111072417E-2</v>
      </c>
      <c r="H40" s="94" t="e">
        <f t="shared" si="41"/>
        <v>#VALUE!</v>
      </c>
      <c r="I40" s="94" t="n">
        <f t="shared" si="42"/>
        <v>0.82111606045232133</v>
      </c>
      <c r="J40" s="88" t="n">
        <f t="shared" si="15"/>
        <v>3.3456077350943101E-4</v>
      </c>
      <c r="K40" s="90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104" t="str">
        <f t="shared" ref="Y40:AV40" si="48">IF(Y13="","",Y13/VLOOKUP(Y$28,deflator,2,FALSE)/1000000000)</f>
      </c>
      <c r="Z40" s="104" t="str">
        <f t="shared" si="48"/>
      </c>
      <c r="AA40" s="104" t="str">
        <f t="shared" si="48"/>
      </c>
      <c r="AB40" s="104" t="str">
        <f t="shared" si="48"/>
      </c>
      <c r="AC40" s="104" t="str">
        <f t="shared" si="48"/>
      </c>
      <c r="AD40" s="104" t="str">
        <f t="shared" si="48"/>
      </c>
      <c r="AE40" s="104" t="str">
        <f t="shared" si="48"/>
      </c>
      <c r="AF40" s="104" t="str">
        <f t="shared" si="48"/>
      </c>
      <c r="AG40" s="104" t="str">
        <f t="shared" si="48"/>
      </c>
      <c r="AH40" s="104" t="str">
        <f t="shared" si="48"/>
      </c>
      <c r="AI40" s="104" t="str">
        <f t="shared" si="48"/>
      </c>
      <c r="AJ40" s="104" t="str">
        <f t="shared" si="48"/>
      </c>
      <c r="AK40" s="104" t="str">
        <f t="shared" si="48"/>
      </c>
      <c r="AL40" s="104" t="str">
        <f t="shared" si="48"/>
      </c>
      <c r="AM40" s="104" t="str">
        <f t="shared" si="48"/>
      </c>
      <c r="AN40" s="104" t="str">
        <f t="shared" si="48"/>
      </c>
      <c r="AO40" s="104" t="str">
        <f t="shared" si="48"/>
      </c>
      <c r="AP40" s="104" t="str">
        <f t="shared" si="48"/>
      </c>
      <c r="AQ40" s="104" t="n">
        <f t="shared" si="48"/>
        <v>2.4544245735590606E-5</v>
      </c>
      <c r="AR40" s="104" t="n">
        <f t="shared" si="48"/>
        <v>-8.2625699556745772E-4</v>
      </c>
      <c r="AS40" s="104" t="n">
        <f t="shared" si="48"/>
        <v>1.0807158129332906E-2</v>
      </c>
      <c r="AT40" s="104" t="n">
        <f t="shared" si="48"/>
        <v>1.7180592563813071E-2</v>
      </c>
      <c r="AU40" s="104" t="n">
        <f t="shared" si="48"/>
        <v>1.61146434848E-2</v>
      </c>
      <c r="AV40" s="105" t="n">
        <f t="shared" si="48"/>
        <v>1.3231992573832643E-2</v>
      </c>
      <c r="AW40" s="2"/>
    </row>
    <row r="41">
      <c r="A41" s="100" t="str">
        <f t="shared" si="7"/>
        <v>MDA</v>
      </c>
      <c r="B41" s="101" t="str">
        <f t="shared" si="3"/>
        <v>Not Classified
as Commercial</v>
      </c>
      <c r="C41" s="98" t="n">
        <f t="shared" si="36"/>
        <v>5.6048717032676256</v>
      </c>
      <c r="D41" s="98" t="n">
        <f t="shared" si="37"/>
        <v>9.3440830292559554</v>
      </c>
      <c r="E41" s="98" t="n">
        <f t="shared" si="38"/>
        <v>9.7647182871832001</v>
      </c>
      <c r="F41" s="98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99" t="n">
        <f t="shared" si="15"/>
        <v>0.99224179677388002</v>
      </c>
      <c r="K41" s="102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91" t="n">
        <f t="shared" ref="Y41:AV41" si="50">IF(Y14="","",Y14/VLOOKUP(Y$28,deflator,2,FALSE)/1000000000)</f>
        <v>2.2177169647147337</v>
      </c>
      <c r="Z41" s="91" t="n">
        <f t="shared" si="50"/>
        <v>2.6341395428832173</v>
      </c>
      <c r="AA41" s="91" t="n">
        <f t="shared" si="50"/>
        <v>3.8186841578881299</v>
      </c>
      <c r="AB41" s="91" t="n">
        <f t="shared" si="50"/>
        <v>3.991984999457026</v>
      </c>
      <c r="AC41" s="91" t="n">
        <f t="shared" si="50"/>
        <v>4.9389747013142253</v>
      </c>
      <c r="AD41" s="91" t="n">
        <f t="shared" si="50"/>
        <v>5.4406364964134211</v>
      </c>
      <c r="AE41" s="91" t="n">
        <f t="shared" si="50"/>
        <v>4.7724056394248837</v>
      </c>
      <c r="AF41" s="91" t="n">
        <f t="shared" si="50"/>
        <v>6.5488640995382568</v>
      </c>
      <c r="AG41" s="91" t="n">
        <f t="shared" si="50"/>
        <v>7.5516116985949333</v>
      </c>
      <c r="AH41" s="91" t="n">
        <f t="shared" si="50"/>
        <v>7.2497262757966272</v>
      </c>
      <c r="AI41" s="91" t="n">
        <f t="shared" si="50"/>
        <v>6.8508671994855757</v>
      </c>
      <c r="AJ41" s="91" t="n">
        <f t="shared" si="50"/>
        <v>6.8196625567485034</v>
      </c>
      <c r="AK41" s="91" t="n">
        <f t="shared" si="50"/>
        <v>8.6269848647851042</v>
      </c>
      <c r="AL41" s="91" t="n">
        <f t="shared" si="50"/>
        <v>9.5049416214794515</v>
      </c>
      <c r="AM41" s="91" t="n">
        <f t="shared" si="50"/>
        <v>7.3223344941849877</v>
      </c>
      <c r="AN41" s="91" t="n">
        <f t="shared" si="50"/>
        <v>5.6048717032676256</v>
      </c>
      <c r="AO41" s="91" t="n">
        <f t="shared" si="50"/>
        <v>7.8084222261844021</v>
      </c>
      <c r="AP41" s="91" t="n">
        <f t="shared" si="50"/>
        <v>6.2865381757093211</v>
      </c>
      <c r="AQ41" s="91" t="n">
        <f t="shared" si="50"/>
        <v>9.4130547051054698</v>
      </c>
      <c r="AR41" s="91" t="n">
        <f t="shared" si="50"/>
        <v>9.7837806910238516</v>
      </c>
      <c r="AS41" s="91" t="n">
        <f t="shared" si="50"/>
        <v>13.535459632973357</v>
      </c>
      <c r="AT41" s="91" t="n">
        <f t="shared" si="50"/>
        <v>9.3440830292559554</v>
      </c>
      <c r="AU41" s="91" t="n">
        <f t="shared" si="50"/>
        <v>9.7647182871832001</v>
      </c>
      <c r="AV41" s="92" t="n">
        <f t="shared" si="50"/>
        <v>6.6818586200718402</v>
      </c>
      <c r="AW41" s="2"/>
    </row>
    <row r="42">
      <c r="A42" s="103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25" t="e">
        <f t="shared" si="40"/>
        <v>#VALUE!</v>
      </c>
      <c r="H42" s="8" t="e">
        <f t="shared" si="41"/>
        <v>#VALUE!</v>
      </c>
      <c r="I42" s="8" t="e">
        <f t="shared" si="42"/>
        <v>#VALUE!</v>
      </c>
      <c r="J42" s="4" t="n">
        <f t="shared" si="15"/>
        <v>0</v>
      </c>
      <c r="K42" s="89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11" t="str">
        <f t="shared" ref="Y42:AV42" si="52">IF(Y15="","",Y15/VLOOKUP(Y$28,deflator,2,FALSE)/1000000000)</f>
      </c>
      <c r="Z42" s="11" t="str">
        <f t="shared" si="52"/>
      </c>
      <c r="AA42" s="11" t="str">
        <f t="shared" si="52"/>
      </c>
      <c r="AB42" s="11" t="str">
        <f t="shared" si="52"/>
      </c>
      <c r="AC42" s="11" t="str">
        <f t="shared" si="52"/>
      </c>
      <c r="AD42" s="11" t="str">
        <f t="shared" si="52"/>
      </c>
      <c r="AE42" s="11" t="str">
        <f t="shared" si="52"/>
      </c>
      <c r="AF42" s="11" t="str">
        <f t="shared" si="52"/>
      </c>
      <c r="AG42" s="11" t="str">
        <f t="shared" si="52"/>
      </c>
      <c r="AH42" s="11" t="n">
        <f t="shared" si="52"/>
        <v>6.7711933120605194E-2</v>
      </c>
      <c r="AI42" s="11" t="n">
        <f t="shared" si="52"/>
        <v>6.5411385804350669E-4</v>
      </c>
      <c r="AJ42" s="11" t="str">
        <f t="shared" si="52"/>
      </c>
      <c r="AK42" s="11" t="str">
        <f t="shared" si="52"/>
      </c>
      <c r="AL42" s="11" t="str">
        <f t="shared" si="52"/>
      </c>
      <c r="AM42" s="11" t="str">
        <f t="shared" si="52"/>
      </c>
      <c r="AN42" s="11" t="str">
        <f t="shared" si="52"/>
      </c>
      <c r="AO42" s="11" t="str">
        <f t="shared" si="52"/>
      </c>
      <c r="AP42" s="11" t="str">
        <f t="shared" si="52"/>
      </c>
      <c r="AQ42" s="11" t="str">
        <f t="shared" si="52"/>
      </c>
      <c r="AR42" s="11" t="str">
        <f t="shared" si="52"/>
      </c>
      <c r="AS42" s="11" t="n">
        <f t="shared" si="52"/>
        <v>-1.1140505658177258E-6</v>
      </c>
      <c r="AT42" s="11" t="str">
        <f t="shared" si="52"/>
      </c>
      <c r="AU42" s="11" t="str">
        <f t="shared" si="52"/>
      </c>
      <c r="AV42" s="93" t="str">
        <f t="shared" si="52"/>
      </c>
      <c r="AW42" s="2"/>
    </row>
    <row r="43">
      <c r="A43" s="103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25" t="n">
        <f t="shared" si="40"/>
        <v>-8.7634043414518303E-2</v>
      </c>
      <c r="H43" s="8" t="n">
        <f t="shared" si="41"/>
        <v>3.074561774719526</v>
      </c>
      <c r="I43" s="8" t="n">
        <f t="shared" si="42"/>
        <v>0.91483221749443999</v>
      </c>
      <c r="J43" s="4" t="n">
        <f t="shared" si="15"/>
        <v>7.7582032261199821E-3</v>
      </c>
      <c r="K43" s="89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11" t="n">
        <f t="shared" ref="Y43:AV43" si="54">IF(Y16="","",Y16/VLOOKUP(Y$28,deflator,2,FALSE)/1000000000)</f>
        <v>2.1021003408107863E-3</v>
      </c>
      <c r="Z43" s="11" t="n">
        <f t="shared" si="54"/>
        <v>4.9969317438640021E-3</v>
      </c>
      <c r="AA43" s="11" t="n">
        <f t="shared" si="54"/>
        <v>4.1934374747774082E-2</v>
      </c>
      <c r="AB43" s="11" t="n">
        <f t="shared" si="54"/>
        <v>7.8941611059062902E-2</v>
      </c>
      <c r="AC43" s="11" t="n">
        <f t="shared" si="54"/>
        <v>9.305327903423917E-2</v>
      </c>
      <c r="AD43" s="11" t="n">
        <f t="shared" si="54"/>
        <v>0.1055185732364004</v>
      </c>
      <c r="AE43" s="11" t="n">
        <f t="shared" si="54"/>
        <v>0.11075785231816863</v>
      </c>
      <c r="AF43" s="11" t="n">
        <f t="shared" si="54"/>
        <v>0.15864292805615562</v>
      </c>
      <c r="AG43" s="11" t="n">
        <f t="shared" si="54"/>
        <v>0.12690955139525686</v>
      </c>
      <c r="AH43" s="11" t="n">
        <f t="shared" si="54"/>
        <v>0.16924446598529683</v>
      </c>
      <c r="AI43" s="11" t="n">
        <f t="shared" si="54"/>
        <v>0.15659146203378543</v>
      </c>
      <c r="AJ43" s="11" t="n">
        <f t="shared" si="54"/>
        <v>8.2310075760988352E-2</v>
      </c>
      <c r="AK43" s="11" t="n">
        <f t="shared" si="54"/>
        <v>3.3224298476082284E-2</v>
      </c>
      <c r="AL43" s="11" t="n">
        <f t="shared" si="54"/>
        <v>2.11302804936227E-2</v>
      </c>
      <c r="AM43" s="11" t="n">
        <f t="shared" si="54"/>
        <v>1.8544351484460535E-2</v>
      </c>
      <c r="AN43" s="11" t="n">
        <f t="shared" si="54"/>
        <v>1.8737965994135779E-2</v>
      </c>
      <c r="AO43" s="11" t="n">
        <f t="shared" si="54"/>
        <v>2.9883527655322439E-2</v>
      </c>
      <c r="AP43" s="11" t="n">
        <f t="shared" si="54"/>
        <v>4.0072665813702363E-2</v>
      </c>
      <c r="AQ43" s="11" t="n">
        <f t="shared" si="54"/>
        <v>5.7161791031499945E-2</v>
      </c>
      <c r="AR43" s="11" t="n">
        <f t="shared" si="54"/>
        <v>8.6268297046224157E-2</v>
      </c>
      <c r="AS43" s="11" t="n">
        <f t="shared" si="54"/>
        <v>8.8962596265300828E-2</v>
      </c>
      <c r="AT43" s="11" t="n">
        <f t="shared" si="54"/>
        <v>8.3682429648553741E-2</v>
      </c>
      <c r="AU43" s="11" t="n">
        <f t="shared" si="54"/>
        <v>7.6348999975700008E-2</v>
      </c>
      <c r="AV43" s="93" t="n">
        <f t="shared" si="54"/>
        <v>6.9846524951252584E-2</v>
      </c>
      <c r="AW43" s="2"/>
    </row>
    <row r="44">
      <c r="A44" s="68" t="str">
        <f t="shared" si="7"/>
        <v>MDA</v>
      </c>
      <c r="B44" s="69" t="n">
        <f t="shared" si="3"/>
        <v>0</v>
      </c>
      <c r="C44" s="87" t="str">
        <f t="shared" si="36"/>
      </c>
      <c r="D44" s="87" t="str">
        <f t="shared" si="37"/>
      </c>
      <c r="E44" s="87" t="str">
        <f t="shared" si="38"/>
      </c>
      <c r="F44" s="87" t="str">
        <f t="shared" si="39"/>
      </c>
      <c r="G44" s="78" t="e">
        <f t="shared" si="40"/>
        <v>#VALUE!</v>
      </c>
      <c r="H44" s="94" t="e">
        <f t="shared" si="41"/>
        <v>#VALUE!</v>
      </c>
      <c r="I44" s="94" t="e">
        <f t="shared" si="42"/>
        <v>#VALUE!</v>
      </c>
      <c r="J44" s="88" t="n">
        <f t="shared" si="15"/>
        <v>0</v>
      </c>
      <c r="K44" s="90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104" t="str">
        <f t="shared" ref="Y44:AV44" si="56">IF(Y17="","",Y17/VLOOKUP(Y$28,deflator,2,FALSE)/1000000000)</f>
      </c>
      <c r="Z44" s="104" t="str">
        <f t="shared" si="56"/>
      </c>
      <c r="AA44" s="104" t="str">
        <f t="shared" si="56"/>
      </c>
      <c r="AB44" s="104" t="str">
        <f t="shared" si="56"/>
      </c>
      <c r="AC44" s="104" t="str">
        <f t="shared" si="56"/>
      </c>
      <c r="AD44" s="104" t="str">
        <f t="shared" si="56"/>
      </c>
      <c r="AE44" s="104" t="str">
        <f t="shared" si="56"/>
      </c>
      <c r="AF44" s="104" t="str">
        <f t="shared" si="56"/>
      </c>
      <c r="AG44" s="104" t="str">
        <f t="shared" si="56"/>
      </c>
      <c r="AH44" s="104" t="str">
        <f t="shared" si="56"/>
      </c>
      <c r="AI44" s="104" t="str">
        <f t="shared" si="56"/>
      </c>
      <c r="AJ44" s="104" t="str">
        <f t="shared" si="56"/>
      </c>
      <c r="AK44" s="104" t="str">
        <f t="shared" si="56"/>
      </c>
      <c r="AL44" s="104" t="str">
        <f t="shared" si="56"/>
      </c>
      <c r="AM44" s="104" t="str">
        <f t="shared" si="56"/>
      </c>
      <c r="AN44" s="104" t="str">
        <f t="shared" si="56"/>
      </c>
      <c r="AO44" s="104" t="str">
        <f t="shared" si="56"/>
      </c>
      <c r="AP44" s="104" t="str">
        <f t="shared" si="56"/>
      </c>
      <c r="AQ44" s="104" t="str">
        <f t="shared" si="56"/>
      </c>
      <c r="AR44" s="104" t="str">
        <f t="shared" si="56"/>
      </c>
      <c r="AS44" s="104" t="str">
        <f t="shared" si="56"/>
      </c>
      <c r="AT44" s="104" t="str">
        <f t="shared" si="56"/>
      </c>
      <c r="AU44" s="104" t="str">
        <f t="shared" si="56"/>
      </c>
      <c r="AV44" s="105" t="str">
        <f t="shared" si="56"/>
      </c>
      <c r="AW44" s="2"/>
    </row>
    <row r="45">
      <c r="A45" s="100" t="str">
        <f t="shared" si="7"/>
        <v>Navy</v>
      </c>
      <c r="B45" s="101" t="str">
        <f t="shared" si="3"/>
        <v>Not Classified
as Commercial</v>
      </c>
      <c r="C45" s="98" t="n">
        <f t="shared" si="36"/>
        <v>94.084405518169959</v>
      </c>
      <c r="D45" s="98" t="n">
        <f t="shared" si="37"/>
        <v>110.31287773036171</v>
      </c>
      <c r="E45" s="98" t="n">
        <f t="shared" si="38"/>
        <v>115.242194911742</v>
      </c>
      <c r="F45" s="98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99" t="n">
        <f t="shared" si="15"/>
        <v>0.93036267032027264</v>
      </c>
      <c r="K45" s="102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91" t="n">
        <f t="shared" ref="Y45:AV45" si="58">IF(Y18="","",Y18/VLOOKUP(Y$28,deflator,2,FALSE)/1000000000)</f>
        <v>61.659978551215247</v>
      </c>
      <c r="Z45" s="91" t="n">
        <f t="shared" si="58"/>
        <v>62.499751131094648</v>
      </c>
      <c r="AA45" s="91" t="n">
        <f t="shared" si="58"/>
        <v>66.294662399852911</v>
      </c>
      <c r="AB45" s="91" t="n">
        <f t="shared" si="58"/>
        <v>76.71192540753411</v>
      </c>
      <c r="AC45" s="91" t="n">
        <f t="shared" si="58"/>
        <v>79.231643417615103</v>
      </c>
      <c r="AD45" s="91" t="n">
        <f t="shared" si="58"/>
        <v>85.99507272699401</v>
      </c>
      <c r="AE45" s="91" t="n">
        <f t="shared" si="58"/>
        <v>94.812462726429516</v>
      </c>
      <c r="AF45" s="91" t="n">
        <f t="shared" si="58"/>
        <v>103.84812002143366</v>
      </c>
      <c r="AG45" s="91" t="n">
        <f t="shared" si="58"/>
        <v>116.86475753571565</v>
      </c>
      <c r="AH45" s="91" t="n">
        <f t="shared" si="58"/>
        <v>114.42275322398541</v>
      </c>
      <c r="AI45" s="91" t="n">
        <f t="shared" si="58"/>
        <v>104.97475062763996</v>
      </c>
      <c r="AJ45" s="91" t="n">
        <f t="shared" si="58"/>
        <v>123.03680468974169</v>
      </c>
      <c r="AK45" s="91" t="n">
        <f t="shared" si="58"/>
        <v>110.75158337773716</v>
      </c>
      <c r="AL45" s="91" t="n">
        <f t="shared" si="58"/>
        <v>108.50108283127972</v>
      </c>
      <c r="AM45" s="91" t="n">
        <f t="shared" si="58"/>
        <v>94.774453449120912</v>
      </c>
      <c r="AN45" s="91" t="n">
        <f t="shared" si="58"/>
        <v>94.084405518169959</v>
      </c>
      <c r="AO45" s="91" t="n">
        <f t="shared" si="58"/>
        <v>102.99258096620177</v>
      </c>
      <c r="AP45" s="91" t="n">
        <f t="shared" si="58"/>
        <v>120.23584916176587</v>
      </c>
      <c r="AQ45" s="91" t="n">
        <f t="shared" si="58"/>
        <v>115.28771058909344</v>
      </c>
      <c r="AR45" s="91" t="n">
        <f t="shared" si="58"/>
        <v>127.30848504033189</v>
      </c>
      <c r="AS45" s="91" t="n">
        <f t="shared" si="58"/>
        <v>156.74251646784975</v>
      </c>
      <c r="AT45" s="91" t="n">
        <f t="shared" si="58"/>
        <v>110.31287773036171</v>
      </c>
      <c r="AU45" s="91" t="n">
        <f t="shared" si="58"/>
        <v>115.242194911742</v>
      </c>
      <c r="AV45" s="92" t="n">
        <f t="shared" si="58"/>
        <v>135.03851526671767</v>
      </c>
      <c r="AW45" s="2"/>
    </row>
    <row r="46">
      <c r="A46" s="103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25" t="n">
        <f t="shared" si="40"/>
        <v>-0.99363672513406642</v>
      </c>
      <c r="H46" s="8" t="n">
        <f t="shared" si="41"/>
        <v>-0.99709832776609675</v>
      </c>
      <c r="I46" s="8" t="n">
        <f t="shared" si="42"/>
        <v>0.21891310530403391</v>
      </c>
      <c r="J46" s="4" t="n">
        <f t="shared" si="15"/>
        <v>7.4832849509920029E-7</v>
      </c>
      <c r="K46" s="89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11" t="str">
        <f t="shared" ref="Y46:AV46" si="60">IF(Y19="","",Y19/VLOOKUP(Y$28,deflator,2,FALSE)/1000000000)</f>
      </c>
      <c r="Z46" s="11" t="str">
        <f t="shared" si="60"/>
      </c>
      <c r="AA46" s="11" t="n">
        <f t="shared" si="60"/>
        <v>7.7168071500013286E-2</v>
      </c>
      <c r="AB46" s="11" t="n">
        <f t="shared" si="60"/>
        <v>0.8131938714050384</v>
      </c>
      <c r="AC46" s="11" t="n">
        <f t="shared" si="60"/>
        <v>0.42818333517408902</v>
      </c>
      <c r="AD46" s="11" t="n">
        <f t="shared" si="60"/>
        <v>0.34242954843406176</v>
      </c>
      <c r="AE46" s="11" t="n">
        <f t="shared" si="60"/>
        <v>0.13503222984427049</v>
      </c>
      <c r="AF46" s="11" t="n">
        <f t="shared" si="60"/>
        <v>5.4197750403299876E-3</v>
      </c>
      <c r="AG46" s="11" t="n">
        <f t="shared" si="60"/>
        <v>1.553908441219865E-2</v>
      </c>
      <c r="AH46" s="11" t="n">
        <f t="shared" si="60"/>
        <v>3.1796653238501224E-3</v>
      </c>
      <c r="AI46" s="11" t="n">
        <f t="shared" si="60"/>
        <v>5.3695394845606606E-2</v>
      </c>
      <c r="AJ46" s="11" t="n">
        <f t="shared" si="60"/>
        <v>0.51041354213760981</v>
      </c>
      <c r="AK46" s="11" t="n">
        <f t="shared" si="60"/>
        <v>5.6431549469442045E-2</v>
      </c>
      <c r="AL46" s="11" t="n">
        <f t="shared" si="60"/>
        <v>4.7029365717104463E-2</v>
      </c>
      <c r="AM46" s="11" t="n">
        <f t="shared" si="60"/>
        <v>4.7326086384461737E-2</v>
      </c>
      <c r="AN46" s="11" t="n">
        <f t="shared" si="60"/>
        <v>3.1945020673582313E-2</v>
      </c>
      <c r="AO46" s="11" t="n">
        <f t="shared" si="60"/>
        <v>3.5917348071843012E-2</v>
      </c>
      <c r="AP46" s="11" t="n">
        <f t="shared" si="60"/>
        <v>1.5849438589333797E-2</v>
      </c>
      <c r="AQ46" s="11" t="n">
        <f t="shared" si="60"/>
        <v>3.0522722778937E-2</v>
      </c>
      <c r="AR46" s="11" t="n">
        <f t="shared" si="60"/>
        <v>3.1147581597843726E-2</v>
      </c>
      <c r="AS46" s="11" t="n">
        <f t="shared" si="60"/>
        <v>1.3848929122734284E-2</v>
      </c>
      <c r="AT46" s="11" t="n">
        <f t="shared" si="60"/>
        <v>1.4567024284342494E-2</v>
      </c>
      <c r="AU46" s="11" t="n">
        <f t="shared" si="60"/>
        <v>9.2693979500000005E-5</v>
      </c>
      <c r="AV46" s="93" t="n">
        <f t="shared" si="60"/>
        <v>2.0291926895333462E-5</v>
      </c>
      <c r="AW46" s="2"/>
    </row>
    <row r="47">
      <c r="A47" s="103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25" t="n">
        <f t="shared" si="40"/>
        <v>-4.6109638159823274E-2</v>
      </c>
      <c r="H47" s="8" t="n">
        <f t="shared" si="41"/>
        <v>0.12058565518958297</v>
      </c>
      <c r="I47" s="8" t="n">
        <f t="shared" si="42"/>
        <v>1.1163297132992485</v>
      </c>
      <c r="J47" s="4" t="n">
        <f t="shared" si="15"/>
        <v>6.9633816384445754E-2</v>
      </c>
      <c r="K47" s="89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11" t="n">
        <f t="shared" ref="Y47:AV47" si="62">IF(Y20="","",Y20/VLOOKUP(Y$28,deflator,2,FALSE)/1000000000)</f>
        <v>3.7392399540242396</v>
      </c>
      <c r="Z47" s="11" t="n">
        <f t="shared" si="62"/>
        <v>4.0843710550724595</v>
      </c>
      <c r="AA47" s="11" t="n">
        <f t="shared" si="62"/>
        <v>7.8156590604464729</v>
      </c>
      <c r="AB47" s="11" t="n">
        <f t="shared" si="62"/>
        <v>9.1026766941774042</v>
      </c>
      <c r="AC47" s="11" t="n">
        <f t="shared" si="62"/>
        <v>10.809054698086246</v>
      </c>
      <c r="AD47" s="11" t="n">
        <f t="shared" si="62"/>
        <v>8.340543589777905</v>
      </c>
      <c r="AE47" s="11" t="n">
        <f t="shared" si="62"/>
        <v>9.8550859976777669</v>
      </c>
      <c r="AF47" s="11" t="n">
        <f t="shared" si="62"/>
        <v>12.887289394653456</v>
      </c>
      <c r="AG47" s="11" t="n">
        <f t="shared" si="62"/>
        <v>11.658570588395733</v>
      </c>
      <c r="AH47" s="11" t="n">
        <f t="shared" si="62"/>
        <v>11.929962302690319</v>
      </c>
      <c r="AI47" s="11" t="n">
        <f t="shared" si="62"/>
        <v>10.22326318230628</v>
      </c>
      <c r="AJ47" s="11" t="n">
        <f t="shared" si="62"/>
        <v>9.8827564253245281</v>
      </c>
      <c r="AK47" s="11" t="n">
        <f t="shared" si="62"/>
        <v>8.3368352361980094</v>
      </c>
      <c r="AL47" s="11" t="n">
        <f t="shared" si="62"/>
        <v>7.6965767195974291</v>
      </c>
      <c r="AM47" s="11" t="n">
        <f t="shared" si="62"/>
        <v>7.2423810607694126</v>
      </c>
      <c r="AN47" s="11" t="n">
        <f t="shared" si="62"/>
        <v>7.6972285857144378</v>
      </c>
      <c r="AO47" s="11" t="n">
        <f t="shared" si="62"/>
        <v>7.5721971830317871</v>
      </c>
      <c r="AP47" s="11" t="n">
        <f t="shared" si="62"/>
        <v>7.6805763595039922</v>
      </c>
      <c r="AQ47" s="11" t="n">
        <f t="shared" si="62"/>
        <v>8.2427242231003692</v>
      </c>
      <c r="AR47" s="11" t="n">
        <f t="shared" si="62"/>
        <v>9.0446834055734637</v>
      </c>
      <c r="AS47" s="11" t="n">
        <f t="shared" si="62"/>
        <v>9.3596534276130079</v>
      </c>
      <c r="AT47" s="11" t="n">
        <f t="shared" si="62"/>
        <v>9.0423431066305042</v>
      </c>
      <c r="AU47" s="11" t="n">
        <f t="shared" si="62"/>
        <v>8.6254039378667997</v>
      </c>
      <c r="AV47" s="93" t="n">
        <f t="shared" si="62"/>
        <v>9.628794705049053</v>
      </c>
      <c r="AW47" s="2"/>
    </row>
    <row r="48">
      <c r="A48" s="68" t="str">
        <f t="shared" si="7"/>
        <v>Navy</v>
      </c>
      <c r="B48" s="69" t="n">
        <f t="shared" si="3"/>
        <v>0</v>
      </c>
      <c r="C48" s="87" t="n">
        <f t="shared" si="36"/>
        <v>1.7217396635422913E-3</v>
      </c>
      <c r="D48" s="87" t="n">
        <f t="shared" si="37"/>
        <v>2.2594081097953397E-2</v>
      </c>
      <c r="E48" s="87" t="n">
        <f t="shared" si="38"/>
        <v>3.42491E-4</v>
      </c>
      <c r="F48" s="87" t="n">
        <f t="shared" si="39"/>
        <v>3.2484134143390604E-3</v>
      </c>
      <c r="G48" s="78" t="n">
        <f t="shared" si="40"/>
        <v>-0.98484156100373454</v>
      </c>
      <c r="H48" s="94" t="n">
        <f t="shared" si="41"/>
        <v>-0.80107852118864353</v>
      </c>
      <c r="I48" s="94" t="n">
        <f t="shared" si="42"/>
        <v>9.4846679601480339</v>
      </c>
      <c r="J48" s="88" t="n">
        <f t="shared" si="15"/>
        <v>2.76496678638142E-6</v>
      </c>
      <c r="K48" s="90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104" t="n">
        <f t="shared" ref="Y48:AV48" si="64">IF(Y21="","",Y21/VLOOKUP(Y$28,deflator,2,FALSE)/1000000000)</f>
        <v>0</v>
      </c>
      <c r="Z48" s="104" t="n">
        <f t="shared" si="64"/>
        <v>0</v>
      </c>
      <c r="AA48" s="104" t="n">
        <f t="shared" si="64"/>
        <v>3.5817912158652064E-2</v>
      </c>
      <c r="AB48" s="104" t="n">
        <f t="shared" si="64"/>
        <v>1.6932635444023753E-2</v>
      </c>
      <c r="AC48" s="104" t="n">
        <f t="shared" si="64"/>
        <v>1.1387844244552015E-4</v>
      </c>
      <c r="AD48" s="104" t="n">
        <f t="shared" si="64"/>
        <v>8.8700464015020318E-4</v>
      </c>
      <c r="AE48" s="104" t="n">
        <f t="shared" si="64"/>
        <v>2.002990260767866E-5</v>
      </c>
      <c r="AF48" s="104" t="n">
        <f t="shared" si="64"/>
        <v>5.4432677756686077E-6</v>
      </c>
      <c r="AG48" s="104" t="n">
        <f t="shared" si="64"/>
        <v>6.454087255701248E-4</v>
      </c>
      <c r="AH48" s="104" t="n">
        <f t="shared" si="64"/>
        <v>2.0531298366817485E-3</v>
      </c>
      <c r="AI48" s="104" t="n">
        <f t="shared" si="64"/>
        <v>-1.0381972102836739E-2</v>
      </c>
      <c r="AJ48" s="104" t="n">
        <f t="shared" si="64"/>
        <v>5.3496598987845187E-4</v>
      </c>
      <c r="AK48" s="104" t="n">
        <f t="shared" si="64"/>
        <v>4.0031031393548077E-4</v>
      </c>
      <c r="AL48" s="104" t="n">
        <f t="shared" si="64"/>
        <v>1.9637190043317532E-4</v>
      </c>
      <c r="AM48" s="104" t="n">
        <f t="shared" si="64"/>
        <v>0</v>
      </c>
      <c r="AN48" s="104" t="n">
        <f t="shared" si="64"/>
        <v>1.7217396635422913E-3</v>
      </c>
      <c r="AO48" s="104" t="n">
        <f t="shared" si="64"/>
        <v>9.0920036110623799E-4</v>
      </c>
      <c r="AP48" s="104" t="n">
        <f t="shared" si="64"/>
        <v>3.4026134082863709E-3</v>
      </c>
      <c r="AQ48" s="104" t="n">
        <f t="shared" si="64"/>
        <v>4.7618274377967146E-2</v>
      </c>
      <c r="AR48" s="104" t="n">
        <f t="shared" si="64"/>
        <v>2.0937050013255186E-3</v>
      </c>
      <c r="AS48" s="104" t="n">
        <f t="shared" si="64"/>
        <v>2.3426831963249783E-3</v>
      </c>
      <c r="AT48" s="104" t="n">
        <f t="shared" si="64"/>
        <v>2.2594081097953397E-2</v>
      </c>
      <c r="AU48" s="104" t="n">
        <f t="shared" si="64"/>
        <v>3.42491E-4</v>
      </c>
      <c r="AV48" s="105" t="n">
        <f t="shared" si="64"/>
        <v>3.2484134143390604E-3</v>
      </c>
      <c r="AW48" s="2"/>
    </row>
    <row r="49">
      <c r="A49" s="100" t="str">
        <f t="shared" si="7"/>
        <v>Other DoD</v>
      </c>
      <c r="B49" s="101" t="str">
        <f t="shared" si="3"/>
        <v>Not Classified
as Commercial</v>
      </c>
      <c r="C49" s="98" t="n">
        <f t="shared" si="36"/>
        <v>23.936738238283848</v>
      </c>
      <c r="D49" s="98" t="n">
        <f t="shared" si="37"/>
        <v>27.351540029635693</v>
      </c>
      <c r="E49" s="98" t="n">
        <f t="shared" si="38"/>
        <v>27.029957313062699</v>
      </c>
      <c r="F49" s="98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99" t="n">
        <f t="shared" si="15"/>
        <v>0.6622740378331442</v>
      </c>
      <c r="K49" s="102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91" t="n">
        <f t="shared" ref="Y49:AV49" si="66">IF(Y22="","",Y22/VLOOKUP(Y$28,deflator,2,FALSE)/1000000000)</f>
        <v>8.2791354201892613</v>
      </c>
      <c r="Z49" s="91" t="n">
        <f t="shared" si="66"/>
        <v>9.9001059861127612</v>
      </c>
      <c r="AA49" s="91" t="n">
        <f t="shared" si="66"/>
        <v>12.834650805895238</v>
      </c>
      <c r="AB49" s="91" t="n">
        <f t="shared" si="66"/>
        <v>16.310070168497298</v>
      </c>
      <c r="AC49" s="91" t="n">
        <f t="shared" si="66"/>
        <v>15.205591890403566</v>
      </c>
      <c r="AD49" s="91" t="n">
        <f t="shared" si="66"/>
        <v>18.586673020164753</v>
      </c>
      <c r="AE49" s="91" t="n">
        <f t="shared" si="66"/>
        <v>19.577849928615922</v>
      </c>
      <c r="AF49" s="91" t="n">
        <f t="shared" si="66"/>
        <v>18.351751926830786</v>
      </c>
      <c r="AG49" s="91" t="n">
        <f t="shared" si="66"/>
        <v>23.636957791846495</v>
      </c>
      <c r="AH49" s="91" t="n">
        <f t="shared" si="66"/>
        <v>27.281616926564059</v>
      </c>
      <c r="AI49" s="91" t="n">
        <f t="shared" si="66"/>
        <v>26.310420784440627</v>
      </c>
      <c r="AJ49" s="91" t="n">
        <f t="shared" si="66"/>
        <v>29.279589739442379</v>
      </c>
      <c r="AK49" s="91" t="n">
        <f t="shared" si="66"/>
        <v>28.476921917502839</v>
      </c>
      <c r="AL49" s="91" t="n">
        <f t="shared" si="66"/>
        <v>25.386712350938989</v>
      </c>
      <c r="AM49" s="91" t="n">
        <f t="shared" si="66"/>
        <v>25.658463948159785</v>
      </c>
      <c r="AN49" s="91" t="n">
        <f t="shared" si="66"/>
        <v>23.936738238283848</v>
      </c>
      <c r="AO49" s="91" t="n">
        <f t="shared" si="66"/>
        <v>24.497903484283132</v>
      </c>
      <c r="AP49" s="91" t="n">
        <f t="shared" si="66"/>
        <v>25.189549263966086</v>
      </c>
      <c r="AQ49" s="91" t="n">
        <f t="shared" si="66"/>
        <v>26.472345308770461</v>
      </c>
      <c r="AR49" s="91" t="n">
        <f t="shared" si="66"/>
        <v>28.800023476974232</v>
      </c>
      <c r="AS49" s="91" t="n">
        <f t="shared" si="66"/>
        <v>29.239624915875634</v>
      </c>
      <c r="AT49" s="91" t="n">
        <f t="shared" si="66"/>
        <v>27.351540029635693</v>
      </c>
      <c r="AU49" s="91" t="n">
        <f t="shared" si="66"/>
        <v>27.029957313062699</v>
      </c>
      <c r="AV49" s="92" t="n">
        <f t="shared" si="66"/>
        <v>26.258886438394086</v>
      </c>
      <c r="AW49" s="2"/>
    </row>
    <row r="50">
      <c r="A50" s="103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25" t="n">
        <f t="shared" si="40"/>
        <v>0.30867925159796483</v>
      </c>
      <c r="H50" s="8" t="n">
        <f t="shared" si="41"/>
        <v>0.32625088500818911</v>
      </c>
      <c r="I50" s="8" t="n">
        <f t="shared" si="42"/>
        <v>0.37286730858494993</v>
      </c>
      <c r="J50" s="4" t="n">
        <f t="shared" si="15"/>
        <v>1.3494118834404226E-4</v>
      </c>
      <c r="K50" s="89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11" t="n">
        <f t="shared" ref="Y50:AV50" si="68">IF(Y23="","",Y23/VLOOKUP(Y$28,deflator,2,FALSE)/1000000000)</f>
        <v>8.7249422687535236E-6</v>
      </c>
      <c r="Z50" s="11" t="n">
        <f t="shared" si="68"/>
        <v>6.8210111524983622E-6</v>
      </c>
      <c r="AA50" s="11" t="n">
        <f t="shared" si="68"/>
        <v>2.7867434680125303E-2</v>
      </c>
      <c r="AB50" s="11" t="n">
        <f t="shared" si="68"/>
        <v>2.6371648334342909E-2</v>
      </c>
      <c r="AC50" s="11" t="n">
        <f t="shared" si="68"/>
        <v>0.15409654707704734</v>
      </c>
      <c r="AD50" s="11" t="n">
        <f t="shared" si="68"/>
        <v>1.4150579275184946E-2</v>
      </c>
      <c r="AE50" s="11" t="n">
        <f t="shared" si="68"/>
        <v>1.4607353594753078E-2</v>
      </c>
      <c r="AF50" s="11" t="n">
        <f t="shared" si="68"/>
        <v>2.3140430854457938E-2</v>
      </c>
      <c r="AG50" s="11" t="n">
        <f t="shared" si="68"/>
        <v>2.9221004005057883E-2</v>
      </c>
      <c r="AH50" s="11" t="n">
        <f t="shared" si="68"/>
        <v>1.4521254818143758E-2</v>
      </c>
      <c r="AI50" s="11" t="n">
        <f t="shared" si="68"/>
        <v>0.17545361431168258</v>
      </c>
      <c r="AJ50" s="11" t="n">
        <f t="shared" si="68"/>
        <v>0.22561321631925435</v>
      </c>
      <c r="AK50" s="11" t="n">
        <f t="shared" si="68"/>
        <v>0.18884322834835515</v>
      </c>
      <c r="AL50" s="11" t="n">
        <f t="shared" si="68"/>
        <v>0.13728527620764344</v>
      </c>
      <c r="AM50" s="11" t="n">
        <f t="shared" si="68"/>
        <v>0.15081099859651137</v>
      </c>
      <c r="AN50" s="11" t="n">
        <f t="shared" si="68"/>
        <v>4.1526609424023071E-3</v>
      </c>
      <c r="AO50" s="11" t="n">
        <f t="shared" si="68"/>
        <v>-7.3411505203675991E-4</v>
      </c>
      <c r="AP50" s="11" t="n">
        <f t="shared" si="68"/>
        <v>-7.7492349048340038E-4</v>
      </c>
      <c r="AQ50" s="11" t="n">
        <f t="shared" si="68"/>
        <v>-6.125207905399859E-3</v>
      </c>
      <c r="AR50" s="11" t="n">
        <f t="shared" si="68"/>
        <v>-1.217866966098729E-4</v>
      </c>
      <c r="AS50" s="11" t="n">
        <f t="shared" si="68"/>
        <v>5.8651078868747712E-3</v>
      </c>
      <c r="AT50" s="11" t="n">
        <f t="shared" si="68"/>
        <v>4.2084187116706367E-3</v>
      </c>
      <c r="AU50" s="11" t="n">
        <f t="shared" si="68"/>
        <v>5.5074702500000003E-3</v>
      </c>
      <c r="AV50" s="93" t="n">
        <f t="shared" si="68"/>
        <v>2.0535556092291813E-3</v>
      </c>
      <c r="AW50" s="2"/>
    </row>
    <row r="51">
      <c r="A51" s="103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25" t="n">
        <f t="shared" si="40"/>
        <v>1.6095827195479417E-2</v>
      </c>
      <c r="H51" s="8" t="n">
        <f t="shared" si="41"/>
        <v>0.41672054093992839</v>
      </c>
      <c r="I51" s="8" t="n">
        <f t="shared" si="42"/>
        <v>1.0629509058974347</v>
      </c>
      <c r="J51" s="4" t="n">
        <f t="shared" si="15"/>
        <v>0.33759102097851179</v>
      </c>
      <c r="K51" s="89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11" t="n">
        <f t="shared" ref="Y51:AV51" si="69">IF(Y24="","",Y24/VLOOKUP(Y$28,deflator,2,FALSE)/1000000000)</f>
        <v>1.3441895545757014</v>
      </c>
      <c r="Z51" s="11" t="n">
        <f t="shared" si="69"/>
        <v>1.9241148123620597</v>
      </c>
      <c r="AA51" s="11" t="n">
        <f t="shared" si="69"/>
        <v>4.7573685041836287</v>
      </c>
      <c r="AB51" s="11" t="n">
        <f t="shared" si="69"/>
        <v>5.8496473315503081</v>
      </c>
      <c r="AC51" s="11" t="n">
        <f t="shared" si="69"/>
        <v>6.6920786014121392</v>
      </c>
      <c r="AD51" s="11" t="n">
        <f t="shared" si="69"/>
        <v>6.1096562378531889</v>
      </c>
      <c r="AE51" s="11" t="n">
        <f t="shared" si="69"/>
        <v>7.3875748164965218</v>
      </c>
      <c r="AF51" s="11" t="n">
        <f t="shared" si="69"/>
        <v>6.8784271920137314</v>
      </c>
      <c r="AG51" s="11" t="n">
        <f t="shared" si="69"/>
        <v>7.410130911778082</v>
      </c>
      <c r="AH51" s="11" t="n">
        <f t="shared" si="69"/>
        <v>8.4724202225572789</v>
      </c>
      <c r="AI51" s="11" t="n">
        <f t="shared" si="69"/>
        <v>10.047030253052959</v>
      </c>
      <c r="AJ51" s="11" t="n">
        <f t="shared" si="69"/>
        <v>11.525684776653545</v>
      </c>
      <c r="AK51" s="11" t="n">
        <f t="shared" si="69"/>
        <v>12.243237344710993</v>
      </c>
      <c r="AL51" s="11" t="n">
        <f t="shared" si="69"/>
        <v>10.244168891273311</v>
      </c>
      <c r="AM51" s="11" t="n">
        <f t="shared" si="69"/>
        <v>10.066415865213772</v>
      </c>
      <c r="AN51" s="11" t="n">
        <f t="shared" si="69"/>
        <v>9.7255534667042909</v>
      </c>
      <c r="AO51" s="11" t="n">
        <f t="shared" si="69"/>
        <v>10.120887749628448</v>
      </c>
      <c r="AP51" s="11" t="n">
        <f t="shared" si="69"/>
        <v>10.794370741863693</v>
      </c>
      <c r="AQ51" s="11" t="n">
        <f t="shared" si="69"/>
        <v>12.393669241956177</v>
      </c>
      <c r="AR51" s="11" t="n">
        <f t="shared" si="69"/>
        <v>13.605670661742831</v>
      </c>
      <c r="AS51" s="11" t="n">
        <f t="shared" si="69"/>
        <v>14.191280774190298</v>
      </c>
      <c r="AT51" s="11" t="n">
        <f t="shared" si="69"/>
        <v>13.560129861293852</v>
      </c>
      <c r="AU51" s="11" t="n">
        <f t="shared" si="69"/>
        <v>13.778391368289499</v>
      </c>
      <c r="AV51" s="93" t="n">
        <f t="shared" si="69"/>
        <v>14.645753586732717</v>
      </c>
      <c r="AW51" s="2"/>
    </row>
    <row r="52">
      <c r="A52" s="68" t="str">
        <f t="shared" si="7"/>
        <v>Other DoD</v>
      </c>
      <c r="B52" s="69" t="n">
        <f t="shared" si="3"/>
        <v>0</v>
      </c>
      <c r="C52" s="87" t="str">
        <f t="shared" si="36"/>
      </c>
      <c r="D52" s="87" t="n">
        <f t="shared" si="37"/>
        <v>6.7677845003461152E-4</v>
      </c>
      <c r="E52" s="87" t="str">
        <f t="shared" si="38"/>
      </c>
      <c r="F52" s="87" t="str">
        <f t="shared" si="39"/>
      </c>
      <c r="G52" s="78" t="e">
        <f t="shared" si="40"/>
        <v>#VALUE!</v>
      </c>
      <c r="H52" s="94" t="e">
        <f t="shared" si="41"/>
        <v>#VALUE!</v>
      </c>
      <c r="I52" s="94" t="e">
        <f t="shared" si="42"/>
        <v>#VALUE!</v>
      </c>
      <c r="J52" s="88" t="n">
        <f t="shared" si="15"/>
        <v>0</v>
      </c>
      <c r="K52" s="90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104" t="str">
        <f t="shared" ref="Y52:AV52" si="70">IF(Y25="","",Y25/VLOOKUP(Y$28,deflator,2,FALSE)/1000000000)</f>
      </c>
      <c r="Z52" s="104" t="n">
        <f t="shared" si="70"/>
        <v>0</v>
      </c>
      <c r="AA52" s="104" t="str">
        <f t="shared" si="70"/>
      </c>
      <c r="AB52" s="104" t="n">
        <f t="shared" si="70"/>
        <v>0</v>
      </c>
      <c r="AC52" s="104" t="str">
        <f t="shared" si="70"/>
      </c>
      <c r="AD52" s="104" t="str">
        <f t="shared" si="70"/>
      </c>
      <c r="AE52" s="104" t="str">
        <f t="shared" si="70"/>
      </c>
      <c r="AF52" s="104" t="str">
        <f t="shared" si="70"/>
      </c>
      <c r="AG52" s="104" t="str">
        <f t="shared" si="70"/>
      </c>
      <c r="AH52" s="104" t="n">
        <f t="shared" si="70"/>
        <v>3.1242563978981988E-4</v>
      </c>
      <c r="AI52" s="104" t="n">
        <f t="shared" si="70"/>
        <v>-2.2398451881521032E-4</v>
      </c>
      <c r="AJ52" s="104" t="str">
        <f t="shared" si="70"/>
      </c>
      <c r="AK52" s="104" t="str">
        <f t="shared" si="70"/>
      </c>
      <c r="AL52" s="104" t="str">
        <f t="shared" si="70"/>
      </c>
      <c r="AM52" s="104" t="n">
        <f t="shared" si="70"/>
        <v>-6.7702179674813067E-4</v>
      </c>
      <c r="AN52" s="104" t="str">
        <f t="shared" si="70"/>
      </c>
      <c r="AO52" s="104" t="str">
        <f t="shared" si="70"/>
      </c>
      <c r="AP52" s="104" t="str">
        <f t="shared" si="70"/>
      </c>
      <c r="AQ52" s="104" t="n">
        <f t="shared" si="70"/>
        <v>1.9187898735868458E-3</v>
      </c>
      <c r="AR52" s="104" t="n">
        <f t="shared" si="70"/>
        <v>6.5777314645675238E-4</v>
      </c>
      <c r="AS52" s="104" t="n">
        <f t="shared" si="70"/>
        <v>5.4189509358129747E-4</v>
      </c>
      <c r="AT52" s="104" t="n">
        <f t="shared" si="70"/>
        <v>6.7677845003461152E-4</v>
      </c>
      <c r="AU52" s="104" t="str">
        <f t="shared" si="70"/>
      </c>
      <c r="AV52" s="105" t="str">
        <f t="shared" si="70"/>
      </c>
      <c r="AW52" s="2"/>
    </row>
    <row r="53">
      <c r="A53" s="37" t="str">
        <f t="shared" si="7"/>
        <v>Grand Total</v>
      </c>
      <c r="B53" s="37" t="str">
        <f t="shared" si="3"/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25" t="n">
        <f t="shared" si="40"/>
        <v>1.3588354831388649E-3</v>
      </c>
      <c r="H53" s="8" t="n">
        <f t="shared" si="41"/>
        <v>0.25952241718747326</v>
      </c>
      <c r="I53" s="8" t="n">
        <f t="shared" si="42"/>
        <v>1.0505733255102054</v>
      </c>
      <c r="J53" s="4" t="b">
        <f>SUM(J29:J52)=6</f>
        <v>1</v>
      </c>
      <c r="K53" s="4" t="b">
        <f>SUM(K29:K52)=6</f>
        <v>1</v>
      </c>
      <c r="M53" s="1" t="str">
        <f t="shared" si="67"/>
        <v>Grand Total</v>
      </c>
      <c r="N53" s="1" t="str">
        <f t="shared" si="67"/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11" t="n">
        <f t="shared" ref="Y53:AV53" si="71">IF(Y26="","",Y26/VLOOKUP(Y$28,deflator,2,FALSE)/1000000000)</f>
        <v>213.564752581379</v>
      </c>
      <c r="Z53" s="11" t="n">
        <f t="shared" si="71"/>
        <v>227.14667320344915</v>
      </c>
      <c r="AA53" s="11" t="n">
        <f t="shared" si="71"/>
        <v>263.70993866858805</v>
      </c>
      <c r="AB53" s="11" t="n">
        <f t="shared" si="71"/>
        <v>322.34222769710016</v>
      </c>
      <c r="AC53" s="11" t="n">
        <f t="shared" si="71"/>
        <v>341.76695494003434</v>
      </c>
      <c r="AD53" s="11" t="n">
        <f t="shared" si="71"/>
        <v>383.52539124191907</v>
      </c>
      <c r="AE53" s="11" t="n">
        <f t="shared" si="71"/>
        <v>412.68070212108267</v>
      </c>
      <c r="AF53" s="11" t="n">
        <f t="shared" si="71"/>
        <v>446.55675168468287</v>
      </c>
      <c r="AG53" s="11" t="n">
        <f t="shared" si="71"/>
        <v>503.86408850112548</v>
      </c>
      <c r="AH53" s="11" t="n">
        <f t="shared" si="71"/>
        <v>485.15750962364416</v>
      </c>
      <c r="AI53" s="11" t="n">
        <f t="shared" si="71"/>
        <v>474.10678563496941</v>
      </c>
      <c r="AJ53" s="11" t="n">
        <f t="shared" si="71"/>
        <v>472.64262500767177</v>
      </c>
      <c r="AK53" s="11" t="n">
        <f t="shared" si="71"/>
        <v>450.37155703864954</v>
      </c>
      <c r="AL53" s="11" t="n">
        <f t="shared" si="71"/>
        <v>379.13927039526891</v>
      </c>
      <c r="AM53" s="11" t="n">
        <f t="shared" si="71"/>
        <v>343.68014971900078</v>
      </c>
      <c r="AN53" s="11" t="n">
        <f t="shared" si="71"/>
        <v>328.86986160695335</v>
      </c>
      <c r="AO53" s="11" t="n">
        <f t="shared" si="71"/>
        <v>354.92820408839651</v>
      </c>
      <c r="AP53" s="11" t="n">
        <f t="shared" si="71"/>
        <v>374.71188561773295</v>
      </c>
      <c r="AQ53" s="11" t="n">
        <f t="shared" si="71"/>
        <v>409.91178741880503</v>
      </c>
      <c r="AR53" s="11" t="n">
        <f t="shared" si="71"/>
        <v>429.66769693928143</v>
      </c>
      <c r="AS53" s="11" t="n">
        <f t="shared" si="71"/>
        <v>466.97865353640827</v>
      </c>
      <c r="AT53" s="11" t="n">
        <f t="shared" si="71"/>
        <v>413.65687139660173</v>
      </c>
      <c r="AU53" s="11" t="n">
        <f t="shared" si="71"/>
        <v>414.21896303129967</v>
      </c>
      <c r="AV53" s="11" t="n">
        <f t="shared" si="71"/>
        <v>435.16739348118136</v>
      </c>
      <c r="AW53" s="2"/>
    </row>
    <row r="54">
      <c r="A54" s="11"/>
      <c r="B54" s="5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>
      <c r="A55" s="11"/>
      <c r="B55" s="54"/>
      <c r="M55" s="1" t="str">
        <f>M28</f>
        <v>SubCustomer.platform</v>
      </c>
      <c r="N55" s="1" t="str">
        <f t="shared" ref="N55:N80" si="72">N28</f>
        <v>AnyCommercialText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 t="str">
        <f>Y1</f>
        <v>2000</v>
      </c>
      <c r="Z55" s="2" t="str">
        <f t="shared" ref="Z55:AV55" si="73">Z1</f>
        <v>2001</v>
      </c>
      <c r="AA55" s="2" t="str">
        <f t="shared" si="73"/>
        <v>2002</v>
      </c>
      <c r="AB55" s="2" t="str">
        <f t="shared" si="73"/>
        <v>2003</v>
      </c>
      <c r="AC55" s="2" t="str">
        <f t="shared" si="73"/>
        <v>2004</v>
      </c>
      <c r="AD55" s="2" t="str">
        <f t="shared" si="73"/>
        <v>2005</v>
      </c>
      <c r="AE55" s="2" t="str">
        <f t="shared" si="73"/>
        <v>2006</v>
      </c>
      <c r="AF55" s="2" t="str">
        <f t="shared" si="73"/>
        <v>2007</v>
      </c>
      <c r="AG55" s="2" t="str">
        <f t="shared" si="73"/>
        <v>2008</v>
      </c>
      <c r="AH55" s="2" t="str">
        <f t="shared" si="73"/>
        <v>2009</v>
      </c>
      <c r="AI55" s="2" t="str">
        <f t="shared" si="73"/>
        <v>2010</v>
      </c>
      <c r="AJ55" s="2" t="str">
        <f t="shared" si="73"/>
        <v>2011</v>
      </c>
      <c r="AK55" s="2" t="str">
        <f t="shared" si="73"/>
        <v>2012</v>
      </c>
      <c r="AL55" s="2" t="str">
        <f t="shared" si="73"/>
        <v>2013</v>
      </c>
      <c r="AM55" s="2" t="str">
        <f t="shared" si="73"/>
        <v>2014</v>
      </c>
      <c r="AN55" s="2" t="str">
        <f t="shared" si="73"/>
        <v>2015</v>
      </c>
      <c r="AO55" s="2" t="str">
        <f t="shared" si="73"/>
        <v>2016</v>
      </c>
      <c r="AP55" s="2" t="str">
        <f t="shared" si="73"/>
        <v>2017</v>
      </c>
      <c r="AQ55" s="2" t="str">
        <f t="shared" si="73"/>
        <v>2018</v>
      </c>
      <c r="AR55" s="2" t="str">
        <f t="shared" si="73"/>
        <v>2019</v>
      </c>
      <c r="AS55" s="2" t="str">
        <f t="shared" si="73"/>
        <v>2020</v>
      </c>
      <c r="AT55" s="2" t="str">
        <f t="shared" si="73"/>
        <v>2021</v>
      </c>
      <c r="AU55" s="2" t="str">
        <f t="shared" si="73"/>
        <v>2022</v>
      </c>
      <c r="AV55" s="2" t="str">
        <f t="shared" si="73"/>
        <v>2023</v>
      </c>
      <c r="AW55" s="2"/>
    </row>
    <row r="56">
      <c r="A56" s="11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95" t="n">
        <f t="shared" si="75"/>
        <v>0.85454044026118636</v>
      </c>
      <c r="AW56" s="2"/>
    </row>
    <row r="57">
      <c r="A57" s="11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8" t="n">
        <f t="shared" ref="Y57:AV57" si="77">Y3/SUMIF($M$2:$M$25,$M57,Y$2:Y$25)</f>
        <v>0</v>
      </c>
      <c r="Z57" s="8" t="n">
        <f t="shared" si="77"/>
        <v>0</v>
      </c>
      <c r="AA57" s="8" t="n">
        <f t="shared" si="77"/>
        <v>2.0345015506288405E-3</v>
      </c>
      <c r="AB57" s="8" t="n">
        <f t="shared" si="77"/>
        <v>2.7457499921737286E-3</v>
      </c>
      <c r="AC57" s="8" t="n">
        <f t="shared" si="77"/>
        <v>7.1798935201178825E-3</v>
      </c>
      <c r="AD57" s="8" t="n">
        <f t="shared" si="77"/>
        <v>2.3960686418669254E-3</v>
      </c>
      <c r="AE57" s="8" t="n">
        <f t="shared" si="77"/>
        <v>4.3524941655287679E-4</v>
      </c>
      <c r="AF57" s="8" t="n">
        <f t="shared" si="77"/>
        <v>4.0190949882584E-4</v>
      </c>
      <c r="AG57" s="8" t="n">
        <f t="shared" si="77"/>
        <v>7.2798866580469994E-4</v>
      </c>
      <c r="AH57" s="8" t="n">
        <f t="shared" si="77"/>
        <v>5.596241936382479E-4</v>
      </c>
      <c r="AI57" s="8" t="n">
        <f t="shared" si="77"/>
        <v>7.2391239780694207E-4</v>
      </c>
      <c r="AJ57" s="8" t="n">
        <f t="shared" si="77"/>
        <v>3.4708845184570772E-3</v>
      </c>
      <c r="AK57" s="8" t="n">
        <f t="shared" si="77"/>
        <v>3.2969336478933828E-3</v>
      </c>
      <c r="AL57" s="8" t="n">
        <f t="shared" si="77"/>
        <v>1.4962837620170505E-3</v>
      </c>
      <c r="AM57" s="8" t="n">
        <f t="shared" si="77"/>
        <v>4.4685419219611336E-4</v>
      </c>
      <c r="AN57" s="8" t="n">
        <f t="shared" si="77"/>
        <v>3.4170809099310159E-4</v>
      </c>
      <c r="AO57" s="8" t="n">
        <f t="shared" si="77"/>
        <v>1.6177483601635535E-4</v>
      </c>
      <c r="AP57" s="8" t="n">
        <f t="shared" si="77"/>
        <v>1.4994036755103783E-5</v>
      </c>
      <c r="AQ57" s="8" t="n">
        <f t="shared" si="77"/>
        <v>6.2177818487525458E-6</v>
      </c>
      <c r="AR57" s="8" t="n">
        <f t="shared" si="77"/>
        <v>4.7390567931721896E-7</v>
      </c>
      <c r="AS57" s="8" t="n">
        <f t="shared" si="77"/>
        <v>4.0887924284133615E-5</v>
      </c>
      <c r="AT57" s="8" t="n">
        <f t="shared" si="77"/>
        <v>3.1110031681448591E-4</v>
      </c>
      <c r="AU57" s="8" t="n">
        <f t="shared" si="77"/>
        <v>4.639805393371515E-4</v>
      </c>
      <c r="AV57" s="96" t="n">
        <f t="shared" si="77"/>
        <v>3.6775961430860962E-4</v>
      </c>
      <c r="AW57" s="2"/>
    </row>
    <row r="58">
      <c r="A58" s="11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8" t="n">
        <f t="shared" ref="Y58:AV58" si="79">Y4/SUMIF($M$2:$M$25,$M58,Y$2:Y$25)</f>
        <v>9.988965146121119E-2</v>
      </c>
      <c r="Z58" s="8" t="n">
        <f t="shared" si="79"/>
        <v>0.12417030562156949</v>
      </c>
      <c r="AA58" s="8" t="n">
        <f t="shared" si="79"/>
        <v>0.16649665778273959</v>
      </c>
      <c r="AB58" s="8" t="n">
        <f t="shared" si="79"/>
        <v>0.17504519324430418</v>
      </c>
      <c r="AC58" s="8" t="n">
        <f t="shared" si="79"/>
        <v>0.20599369009986929</v>
      </c>
      <c r="AD58" s="8" t="n">
        <f t="shared" si="79"/>
        <v>0.17183935719278576</v>
      </c>
      <c r="AE58" s="8" t="n">
        <f t="shared" si="79"/>
        <v>0.13596327590560112</v>
      </c>
      <c r="AF58" s="8" t="n">
        <f t="shared" si="79"/>
        <v>0.1387054402559158</v>
      </c>
      <c r="AG58" s="8" t="n">
        <f t="shared" si="79"/>
        <v>0.14186435547684142</v>
      </c>
      <c r="AH58" s="8" t="n">
        <f t="shared" si="79"/>
        <v>0.13976584050733529</v>
      </c>
      <c r="AI58" s="8" t="n">
        <f t="shared" si="79"/>
        <v>0.13725140628716648</v>
      </c>
      <c r="AJ58" s="8" t="n">
        <f t="shared" si="79"/>
        <v>0.12598177398556662</v>
      </c>
      <c r="AK58" s="8" t="n">
        <f t="shared" si="79"/>
        <v>9.7362914973229006E-2</v>
      </c>
      <c r="AL58" s="8" t="n">
        <f t="shared" si="79"/>
        <v>0.10945903983825053</v>
      </c>
      <c r="AM58" s="8" t="n">
        <f t="shared" si="79"/>
        <v>0.10734909361480056</v>
      </c>
      <c r="AN58" s="8" t="n">
        <f t="shared" si="79"/>
        <v>0.10860150692900825</v>
      </c>
      <c r="AO58" s="8" t="n">
        <f t="shared" si="79"/>
        <v>0.10395955566605641</v>
      </c>
      <c r="AP58" s="8" t="n">
        <f t="shared" si="79"/>
        <v>0.11310198769325068</v>
      </c>
      <c r="AQ58" s="8" t="n">
        <f t="shared" si="79"/>
        <v>0.10797685245172396</v>
      </c>
      <c r="AR58" s="8" t="n">
        <f t="shared" si="79"/>
        <v>0.11480623877855221</v>
      </c>
      <c r="AS58" s="8" t="n">
        <f t="shared" si="79"/>
        <v>0.13609834561625067</v>
      </c>
      <c r="AT58" s="8" t="n">
        <f t="shared" si="79"/>
        <v>0.1503529810720538</v>
      </c>
      <c r="AU58" s="8" t="n">
        <f t="shared" si="79"/>
        <v>0.15893850791018363</v>
      </c>
      <c r="AV58" s="96" t="n">
        <f t="shared" si="79"/>
        <v>0.14509284515727461</v>
      </c>
      <c r="AW58" s="2"/>
    </row>
    <row r="59">
      <c r="A59" s="11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94" t="n">
        <f t="shared" ref="Y59:AV59" si="81">Y5/SUMIF($M$2:$M$25,$M59,Y$2:Y$25)</f>
        <v>0</v>
      </c>
      <c r="Z59" s="94" t="n">
        <f t="shared" si="81"/>
        <v>0</v>
      </c>
      <c r="AA59" s="94" t="n">
        <f t="shared" si="81"/>
        <v>2.2702115765878102E-4</v>
      </c>
      <c r="AB59" s="94" t="n">
        <f t="shared" si="81"/>
        <v>0</v>
      </c>
      <c r="AC59" s="94" t="n">
        <f t="shared" si="81"/>
        <v>0</v>
      </c>
      <c r="AD59" s="94" t="n">
        <f t="shared" si="81"/>
        <v>0</v>
      </c>
      <c r="AE59" s="94" t="n">
        <f t="shared" si="81"/>
        <v>0</v>
      </c>
      <c r="AF59" s="94" t="n">
        <f t="shared" si="81"/>
        <v>0</v>
      </c>
      <c r="AG59" s="94" t="n">
        <f t="shared" si="81"/>
        <v>0</v>
      </c>
      <c r="AH59" s="94" t="n">
        <f t="shared" si="81"/>
        <v>0</v>
      </c>
      <c r="AI59" s="94" t="n">
        <f t="shared" si="81"/>
        <v>0</v>
      </c>
      <c r="AJ59" s="94" t="n">
        <f t="shared" si="81"/>
        <v>0</v>
      </c>
      <c r="AK59" s="94" t="n">
        <f t="shared" si="81"/>
        <v>0</v>
      </c>
      <c r="AL59" s="94" t="n">
        <f t="shared" si="81"/>
        <v>0</v>
      </c>
      <c r="AM59" s="94" t="n">
        <f t="shared" si="81"/>
        <v>0</v>
      </c>
      <c r="AN59" s="94" t="n">
        <f t="shared" si="81"/>
        <v>0</v>
      </c>
      <c r="AO59" s="94" t="n">
        <f t="shared" si="81"/>
        <v>0</v>
      </c>
      <c r="AP59" s="94" t="n">
        <f t="shared" si="81"/>
        <v>0</v>
      </c>
      <c r="AQ59" s="94" t="n">
        <f t="shared" si="81"/>
        <v>0</v>
      </c>
      <c r="AR59" s="94" t="n">
        <f t="shared" si="81"/>
        <v>2.6904215809282719E-6</v>
      </c>
      <c r="AS59" s="94" t="n">
        <f t="shared" si="81"/>
        <v>1.6297364956804533E-5</v>
      </c>
      <c r="AT59" s="94" t="n">
        <f t="shared" si="81"/>
        <v>0</v>
      </c>
      <c r="AU59" s="94" t="n">
        <f t="shared" si="81"/>
        <v>0</v>
      </c>
      <c r="AV59" s="97" t="n">
        <f t="shared" si="81"/>
        <v>-1.0450327696577244E-6</v>
      </c>
      <c r="AW59" s="2"/>
    </row>
    <row r="60">
      <c r="A60" s="11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95" t="n">
        <f t="shared" si="83"/>
        <v>0.84392138663383098</v>
      </c>
      <c r="AW60" s="2"/>
    </row>
    <row r="61">
      <c r="A61" s="11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8" t="n">
        <f t="shared" ref="Y61:AV61" si="85">Y7/SUMIF($M$2:$M$25,$M61,Y$2:Y$25)</f>
        <v>3.5831085914321145E-5</v>
      </c>
      <c r="Z61" s="8" t="n">
        <f t="shared" si="85"/>
        <v>-8.0520846483941191E-6</v>
      </c>
      <c r="AA61" s="8" t="n">
        <f t="shared" si="85"/>
        <v>1.4462973804226886E-3</v>
      </c>
      <c r="AB61" s="8" t="n">
        <f t="shared" si="85"/>
        <v>1.5212271557407239E-3</v>
      </c>
      <c r="AC61" s="8" t="n">
        <f t="shared" si="85"/>
        <v>4.2388668538644678E-3</v>
      </c>
      <c r="AD61" s="8" t="n">
        <f t="shared" si="85"/>
        <v>5.8615568163884781E-3</v>
      </c>
      <c r="AE61" s="8" t="n">
        <f t="shared" si="85"/>
        <v>3.522754729769807E-3</v>
      </c>
      <c r="AF61" s="8" t="n">
        <f t="shared" si="85"/>
        <v>5.288269086520303E-3</v>
      </c>
      <c r="AG61" s="8" t="n">
        <f t="shared" si="85"/>
        <v>4.8128078429703685E-3</v>
      </c>
      <c r="AH61" s="8" t="n">
        <f t="shared" si="85"/>
        <v>4.0595110185744831E-3</v>
      </c>
      <c r="AI61" s="8" t="n">
        <f t="shared" si="85"/>
        <v>1.0106644189935927E-3</v>
      </c>
      <c r="AJ61" s="8" t="n">
        <f t="shared" si="85"/>
        <v>1.6914803936942081E-3</v>
      </c>
      <c r="AK61" s="8" t="n">
        <f t="shared" si="85"/>
        <v>2.4584639261397709E-3</v>
      </c>
      <c r="AL61" s="8" t="n">
        <f t="shared" si="85"/>
        <v>2.615638173100677E-3</v>
      </c>
      <c r="AM61" s="8" t="n">
        <f t="shared" si="85"/>
        <v>9.8430798164161784E-4</v>
      </c>
      <c r="AN61" s="8" t="n">
        <f t="shared" si="85"/>
        <v>6.054815351901467E-4</v>
      </c>
      <c r="AO61" s="8" t="n">
        <f t="shared" si="85"/>
        <v>7.3481327936446251E-4</v>
      </c>
      <c r="AP61" s="8" t="n">
        <f t="shared" si="85"/>
        <v>2.6544694246689421E-4</v>
      </c>
      <c r="AQ61" s="8" t="n">
        <f t="shared" si="85"/>
        <v>1.1486940172129386E-3</v>
      </c>
      <c r="AR61" s="8" t="n">
        <f t="shared" si="85"/>
        <v>1.0687079908618788E-3</v>
      </c>
      <c r="AS61" s="8" t="n">
        <f t="shared" si="85"/>
        <v>-2.0262068823217341E-5</v>
      </c>
      <c r="AT61" s="8" t="n">
        <f t="shared" si="85"/>
        <v>1.323660919844654E-6</v>
      </c>
      <c r="AU61" s="8" t="n">
        <f t="shared" si="85"/>
        <v>-3.0489347882216912E-5</v>
      </c>
      <c r="AV61" s="96" t="n">
        <f t="shared" si="85"/>
        <v>-8.2959346450302406E-6</v>
      </c>
      <c r="AW61" s="2"/>
    </row>
    <row r="62">
      <c r="A62" s="11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8" t="n">
        <f t="shared" ref="Y62:AV62" si="87">Y8/SUMIF($M$2:$M$25,$M62,Y$2:Y$25)</f>
        <v>9.9251772759398948E-2</v>
      </c>
      <c r="Z62" s="8" t="n">
        <f t="shared" si="87"/>
        <v>0.11032957898625034</v>
      </c>
      <c r="AA62" s="8" t="n">
        <f t="shared" si="87"/>
        <v>0.15247714830653386</v>
      </c>
      <c r="AB62" s="8" t="n">
        <f t="shared" si="87"/>
        <v>0.17229760222695617</v>
      </c>
      <c r="AC62" s="8" t="n">
        <f t="shared" si="87"/>
        <v>0.21545709695712567</v>
      </c>
      <c r="AD62" s="8" t="n">
        <f t="shared" si="87"/>
        <v>0.14380210401583937</v>
      </c>
      <c r="AE62" s="8" t="n">
        <f t="shared" si="87"/>
        <v>0.18462293306733388</v>
      </c>
      <c r="AF62" s="8" t="n">
        <f t="shared" si="87"/>
        <v>0.22410841003078927</v>
      </c>
      <c r="AG62" s="8" t="n">
        <f t="shared" si="87"/>
        <v>0.22265671774996199</v>
      </c>
      <c r="AH62" s="8" t="n">
        <f t="shared" si="87"/>
        <v>0.18435219514253259</v>
      </c>
      <c r="AI62" s="8" t="n">
        <f t="shared" si="87"/>
        <v>0.16598767269266182</v>
      </c>
      <c r="AJ62" s="8" t="n">
        <f t="shared" si="87"/>
        <v>0.16323466181692561</v>
      </c>
      <c r="AK62" s="8" t="n">
        <f t="shared" si="87"/>
        <v>0.15369502098728036</v>
      </c>
      <c r="AL62" s="8" t="n">
        <f t="shared" si="87"/>
        <v>0.15164586033479766</v>
      </c>
      <c r="AM62" s="8" t="n">
        <f t="shared" si="87"/>
        <v>0.16603507102966117</v>
      </c>
      <c r="AN62" s="8" t="n">
        <f t="shared" si="87"/>
        <v>0.18020099029773001</v>
      </c>
      <c r="AO62" s="8" t="n">
        <f t="shared" si="87"/>
        <v>0.1719908449713507</v>
      </c>
      <c r="AP62" s="8" t="n">
        <f t="shared" si="87"/>
        <v>0.17104901937564021</v>
      </c>
      <c r="AQ62" s="8" t="n">
        <f t="shared" si="87"/>
        <v>0.15305162621097787</v>
      </c>
      <c r="AR62" s="8" t="n">
        <f t="shared" si="87"/>
        <v>0.16180652640877527</v>
      </c>
      <c r="AS62" s="8" t="n">
        <f t="shared" si="87"/>
        <v>0.18199163325003734</v>
      </c>
      <c r="AT62" s="8" t="n">
        <f t="shared" si="87"/>
        <v>0.40683904454200392</v>
      </c>
      <c r="AU62" s="8" t="n">
        <f t="shared" si="87"/>
        <v>0.38631857636557659</v>
      </c>
      <c r="AV62" s="96" t="n">
        <f t="shared" si="87"/>
        <v>0.15599233785898853</v>
      </c>
      <c r="AW62" s="2"/>
    </row>
    <row r="63">
      <c r="A63" s="11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94" t="n">
        <f t="shared" ref="Y63:AV63" si="89">Y9/SUMIF($M$2:$M$25,$M63,Y$2:Y$25)</f>
        <v>0</v>
      </c>
      <c r="Z63" s="94" t="n">
        <f t="shared" si="89"/>
        <v>1.785075035047489E-5</v>
      </c>
      <c r="AA63" s="94" t="n">
        <f t="shared" si="89"/>
        <v>7.2760559933117602E-7</v>
      </c>
      <c r="AB63" s="94" t="n">
        <f t="shared" si="89"/>
        <v>6.7093595058320841E-7</v>
      </c>
      <c r="AC63" s="94" t="n">
        <f t="shared" si="89"/>
        <v>0</v>
      </c>
      <c r="AD63" s="94" t="n">
        <f t="shared" si="89"/>
        <v>0</v>
      </c>
      <c r="AE63" s="94" t="n">
        <f t="shared" si="89"/>
        <v>0</v>
      </c>
      <c r="AF63" s="94" t="n">
        <f t="shared" si="89"/>
        <v>0</v>
      </c>
      <c r="AG63" s="94" t="n">
        <f t="shared" si="89"/>
        <v>0</v>
      </c>
      <c r="AH63" s="94" t="n">
        <f t="shared" si="89"/>
        <v>-7.5027633507709823E-10</v>
      </c>
      <c r="AI63" s="94" t="n">
        <f t="shared" si="89"/>
        <v>-1.1701760630177097E-7</v>
      </c>
      <c r="AJ63" s="94" t="n">
        <f t="shared" si="89"/>
        <v>-8.8438515070005787E-12</v>
      </c>
      <c r="AK63" s="94" t="n">
        <f t="shared" si="89"/>
        <v>0</v>
      </c>
      <c r="AL63" s="94" t="n">
        <f t="shared" si="89"/>
        <v>0</v>
      </c>
      <c r="AM63" s="94" t="n">
        <f t="shared" si="89"/>
        <v>0</v>
      </c>
      <c r="AN63" s="94" t="n">
        <f t="shared" si="89"/>
        <v>4.9337345257696756E-7</v>
      </c>
      <c r="AO63" s="94" t="n">
        <f t="shared" si="89"/>
        <v>4.3204311352562922E-7</v>
      </c>
      <c r="AP63" s="94" t="n">
        <f t="shared" si="89"/>
        <v>0</v>
      </c>
      <c r="AQ63" s="94" t="n">
        <f t="shared" si="89"/>
        <v>1.4070447112502193E-4</v>
      </c>
      <c r="AR63" s="94" t="n">
        <f t="shared" si="89"/>
        <v>4.5094048149241011E-4</v>
      </c>
      <c r="AS63" s="94" t="n">
        <f t="shared" si="89"/>
        <v>3.4693261881249868E-4</v>
      </c>
      <c r="AT63" s="94" t="n">
        <f t="shared" si="89"/>
        <v>1.8768313113163898E-4</v>
      </c>
      <c r="AU63" s="94" t="n">
        <f t="shared" si="89"/>
        <v>1.0685512805275004E-4</v>
      </c>
      <c r="AV63" s="97" t="n">
        <f t="shared" si="89"/>
        <v>9.4571441825525574E-5</v>
      </c>
      <c r="AW63" s="2"/>
    </row>
    <row r="64">
      <c r="A64" s="11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95" t="n">
        <f t="shared" si="91"/>
        <v>0.38230260900444929</v>
      </c>
      <c r="AW64" s="2"/>
    </row>
    <row r="65">
      <c r="A65" s="11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8" t="n">
        <f t="shared" ref="Y65:AV65" si="93">Y11/SUMIF($M$2:$M$25,$M65,Y$2:Y$25)</f>
        <v>2.6026525621593473E-3</v>
      </c>
      <c r="Z65" s="8" t="n">
        <f t="shared" si="93"/>
        <v>0</v>
      </c>
      <c r="AA65" s="8" t="n">
        <f t="shared" si="93"/>
        <v>3.848869894259353E-6</v>
      </c>
      <c r="AB65" s="8" t="n">
        <f t="shared" si="93"/>
        <v>4.528610956148576E-4</v>
      </c>
      <c r="AC65" s="8" t="n">
        <f t="shared" si="93"/>
        <v>1.1565181657503724E-4</v>
      </c>
      <c r="AD65" s="8" t="n">
        <f t="shared" si="93"/>
        <v>4.8740662233000672E-4</v>
      </c>
      <c r="AE65" s="8" t="n">
        <f t="shared" si="93"/>
        <v>7.4341954978538946E-4</v>
      </c>
      <c r="AF65" s="8" t="n">
        <f t="shared" si="93"/>
        <v>1.6230557181373471E-3</v>
      </c>
      <c r="AG65" s="8" t="n">
        <f t="shared" si="93"/>
        <v>1.284360217659513E-3</v>
      </c>
      <c r="AH65" s="8" t="n">
        <f t="shared" si="93"/>
        <v>5.6467019210057359E-4</v>
      </c>
      <c r="AI65" s="8" t="n">
        <f t="shared" si="93"/>
        <v>6.5350199282178368E-4</v>
      </c>
      <c r="AJ65" s="8" t="n">
        <f t="shared" si="93"/>
        <v>1.4430545993289478E-3</v>
      </c>
      <c r="AK65" s="8" t="n">
        <f t="shared" si="93"/>
        <v>5.3562139168179877E-4</v>
      </c>
      <c r="AL65" s="8" t="n">
        <f t="shared" si="93"/>
        <v>3.7028870804251507E-3</v>
      </c>
      <c r="AM65" s="8" t="n">
        <f t="shared" si="93"/>
        <v>4.7493909898701771E-4</v>
      </c>
      <c r="AN65" s="8" t="n">
        <f t="shared" si="93"/>
        <v>8.4988888703335305E-4</v>
      </c>
      <c r="AO65" s="8" t="n">
        <f t="shared" si="93"/>
        <v>3.415011399607875E-4</v>
      </c>
      <c r="AP65" s="8" t="n">
        <f t="shared" si="93"/>
        <v>2.4096106843227269E-4</v>
      </c>
      <c r="AQ65" s="8" t="n">
        <f t="shared" si="93"/>
        <v>5.4909293038447014E-4</v>
      </c>
      <c r="AR65" s="8" t="n">
        <f t="shared" si="93"/>
        <v>-4.6220006703937421E-5</v>
      </c>
      <c r="AS65" s="8" t="n">
        <f t="shared" si="93"/>
        <v>3.0032516708113717E-4</v>
      </c>
      <c r="AT65" s="8" t="n">
        <f t="shared" si="93"/>
        <v>1.6555740521232098E-3</v>
      </c>
      <c r="AU65" s="8" t="n">
        <f t="shared" si="93"/>
        <v>2.3008824096512685E-4</v>
      </c>
      <c r="AV65" s="96" t="n">
        <f t="shared" si="93"/>
        <v>3.2250495591622171E-4</v>
      </c>
      <c r="AW65" s="2"/>
    </row>
    <row r="66">
      <c r="A66" s="11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8" t="n">
        <f t="shared" ref="Y66:AV66" si="95">Y12/SUMIF($M$2:$M$25,$M66,Y$2:Y$25)</f>
        <v>0.57994020398183876</v>
      </c>
      <c r="Z66" s="8" t="n">
        <f t="shared" si="95"/>
        <v>0.61241079983661217</v>
      </c>
      <c r="AA66" s="8" t="n">
        <f t="shared" si="95"/>
        <v>0.66647603025852653</v>
      </c>
      <c r="AB66" s="8" t="n">
        <f t="shared" si="95"/>
        <v>0.64162809278449018</v>
      </c>
      <c r="AC66" s="8" t="n">
        <f t="shared" si="95"/>
        <v>0.69648902281503922</v>
      </c>
      <c r="AD66" s="8" t="n">
        <f t="shared" si="95"/>
        <v>0.20396293195150025</v>
      </c>
      <c r="AE66" s="8" t="n">
        <f t="shared" si="95"/>
        <v>0.292706972326717</v>
      </c>
      <c r="AF66" s="8" t="n">
        <f t="shared" si="95"/>
        <v>0.64175601526445036</v>
      </c>
      <c r="AG66" s="8" t="n">
        <f t="shared" si="95"/>
        <v>0.75718984301008352</v>
      </c>
      <c r="AH66" s="8" t="n">
        <f t="shared" si="95"/>
        <v>0.70501193940978879</v>
      </c>
      <c r="AI66" s="8" t="n">
        <f t="shared" si="95"/>
        <v>0.62267660905166644</v>
      </c>
      <c r="AJ66" s="8" t="n">
        <f t="shared" si="95"/>
        <v>0.63392948707375618</v>
      </c>
      <c r="AK66" s="8" t="n">
        <f t="shared" si="95"/>
        <v>0.68437974821447112</v>
      </c>
      <c r="AL66" s="8" t="n">
        <f t="shared" si="95"/>
        <v>0.65746229018306501</v>
      </c>
      <c r="AM66" s="8" t="n">
        <f t="shared" si="95"/>
        <v>0.62540025386179032</v>
      </c>
      <c r="AN66" s="8" t="n">
        <f t="shared" si="95"/>
        <v>0.55375385781857256</v>
      </c>
      <c r="AO66" s="8" t="n">
        <f t="shared" si="95"/>
        <v>0.45609887180985897</v>
      </c>
      <c r="AP66" s="8" t="n">
        <f t="shared" si="95"/>
        <v>0.48262311886557319</v>
      </c>
      <c r="AQ66" s="8" t="n">
        <f t="shared" si="95"/>
        <v>0.50402835637310017</v>
      </c>
      <c r="AR66" s="8" t="n">
        <f t="shared" si="95"/>
        <v>0.49069279468358851</v>
      </c>
      <c r="AS66" s="8" t="n">
        <f t="shared" si="95"/>
        <v>0.53290771622480104</v>
      </c>
      <c r="AT66" s="8" t="n">
        <f t="shared" si="95"/>
        <v>0.58539061705797368</v>
      </c>
      <c r="AU66" s="8" t="n">
        <f t="shared" si="95"/>
        <v>0.63180164725163368</v>
      </c>
      <c r="AV66" s="96" t="n">
        <f t="shared" si="95"/>
        <v>0.61709578624780803</v>
      </c>
      <c r="AW66" s="2"/>
    </row>
    <row r="67">
      <c r="A67" s="11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94" t="n">
        <f t="shared" ref="Y67:AV67" si="97">Y13/SUMIF($M$2:$M$25,$M67,Y$2:Y$25)</f>
        <v>0</v>
      </c>
      <c r="Z67" s="94" t="n">
        <f t="shared" si="97"/>
        <v>0</v>
      </c>
      <c r="AA67" s="94" t="n">
        <f t="shared" si="97"/>
        <v>0</v>
      </c>
      <c r="AB67" s="94" t="n">
        <f t="shared" si="97"/>
        <v>0</v>
      </c>
      <c r="AC67" s="94" t="n">
        <f t="shared" si="97"/>
        <v>0</v>
      </c>
      <c r="AD67" s="94" t="n">
        <f t="shared" si="97"/>
        <v>0</v>
      </c>
      <c r="AE67" s="94" t="n">
        <f t="shared" si="97"/>
        <v>0</v>
      </c>
      <c r="AF67" s="94" t="n">
        <f t="shared" si="97"/>
        <v>0</v>
      </c>
      <c r="AG67" s="94" t="n">
        <f t="shared" si="97"/>
        <v>0</v>
      </c>
      <c r="AH67" s="94" t="n">
        <f t="shared" si="97"/>
        <v>0</v>
      </c>
      <c r="AI67" s="94" t="n">
        <f t="shared" si="97"/>
        <v>0</v>
      </c>
      <c r="AJ67" s="94" t="n">
        <f t="shared" si="97"/>
        <v>0</v>
      </c>
      <c r="AK67" s="94" t="n">
        <f t="shared" si="97"/>
        <v>0</v>
      </c>
      <c r="AL67" s="94" t="n">
        <f t="shared" si="97"/>
        <v>0</v>
      </c>
      <c r="AM67" s="94" t="n">
        <f t="shared" si="97"/>
        <v>0</v>
      </c>
      <c r="AN67" s="94" t="n">
        <f t="shared" si="97"/>
        <v>0</v>
      </c>
      <c r="AO67" s="94" t="n">
        <f t="shared" si="97"/>
        <v>0</v>
      </c>
      <c r="AP67" s="94" t="n">
        <f t="shared" si="97"/>
        <v>0</v>
      </c>
      <c r="AQ67" s="94" t="n">
        <f t="shared" si="97"/>
        <v>4.7266548093252634E-7</v>
      </c>
      <c r="AR67" s="94" t="n">
        <f t="shared" si="97"/>
        <v>-1.6694465421910518E-5</v>
      </c>
      <c r="AS67" s="94" t="n">
        <f t="shared" si="97"/>
        <v>2.3302674228730018E-4</v>
      </c>
      <c r="AT67" s="94" t="n">
        <f t="shared" si="97"/>
        <v>4.1042277193040449E-4</v>
      </c>
      <c r="AU67" s="94" t="n">
        <f t="shared" si="97"/>
        <v>3.3456077350943101E-4</v>
      </c>
      <c r="AV67" s="97" t="n">
        <f t="shared" si="97"/>
        <v>2.790997918264687E-4</v>
      </c>
      <c r="AW67" s="2"/>
    </row>
    <row r="68">
      <c r="A68" s="11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95" t="n">
        <f t="shared" si="99"/>
        <v>0.98965497997157958</v>
      </c>
      <c r="AW68" s="2"/>
    </row>
    <row r="69">
      <c r="A69" s="11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8" t="n">
        <f t="shared" ref="Y69:AV69" si="101">Y15/SUMIF($M$2:$M$25,$M69,Y$2:Y$25)</f>
        <v>0</v>
      </c>
      <c r="Z69" s="8" t="n">
        <f t="shared" si="101"/>
        <v>0</v>
      </c>
      <c r="AA69" s="8" t="n">
        <f t="shared" si="101"/>
        <v>0</v>
      </c>
      <c r="AB69" s="8" t="n">
        <f t="shared" si="101"/>
        <v>0</v>
      </c>
      <c r="AC69" s="8" t="n">
        <f t="shared" si="101"/>
        <v>0</v>
      </c>
      <c r="AD69" s="8" t="n">
        <f t="shared" si="101"/>
        <v>0</v>
      </c>
      <c r="AE69" s="8" t="n">
        <f t="shared" si="101"/>
        <v>0</v>
      </c>
      <c r="AF69" s="8" t="n">
        <f t="shared" si="101"/>
        <v>0</v>
      </c>
      <c r="AG69" s="8" t="n">
        <f t="shared" si="101"/>
        <v>0</v>
      </c>
      <c r="AH69" s="8" t="n">
        <f t="shared" si="101"/>
        <v>9.0443172311275716E-3</v>
      </c>
      <c r="AI69" s="8" t="n">
        <f t="shared" si="101"/>
        <v>9.3336662666402507E-5</v>
      </c>
      <c r="AJ69" s="8" t="n">
        <f t="shared" si="101"/>
        <v>0</v>
      </c>
      <c r="AK69" s="8" t="n">
        <f t="shared" si="101"/>
        <v>0</v>
      </c>
      <c r="AL69" s="8" t="n">
        <f t="shared" si="101"/>
        <v>0</v>
      </c>
      <c r="AM69" s="8" t="n">
        <f t="shared" si="101"/>
        <v>0</v>
      </c>
      <c r="AN69" s="8" t="n">
        <f t="shared" si="101"/>
        <v>0</v>
      </c>
      <c r="AO69" s="8" t="n">
        <f t="shared" si="101"/>
        <v>0</v>
      </c>
      <c r="AP69" s="8" t="n">
        <f t="shared" si="101"/>
        <v>0</v>
      </c>
      <c r="AQ69" s="8" t="n">
        <f t="shared" si="101"/>
        <v>0</v>
      </c>
      <c r="AR69" s="8" t="n">
        <f t="shared" si="101"/>
        <v>0</v>
      </c>
      <c r="AS69" s="8" t="n">
        <f t="shared" si="101"/>
        <v>-8.1768653243976426E-8</v>
      </c>
      <c r="AT69" s="8" t="n">
        <f t="shared" si="101"/>
        <v>0</v>
      </c>
      <c r="AU69" s="8" t="n">
        <f t="shared" si="101"/>
        <v>0</v>
      </c>
      <c r="AV69" s="96" t="n">
        <f t="shared" si="101"/>
        <v>0</v>
      </c>
      <c r="AW69" s="2"/>
    </row>
    <row r="70">
      <c r="A70" s="11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8" t="n">
        <f t="shared" ref="Y70:AV70" si="103">Y16/SUMIF($M$2:$M$25,$M70,Y$2:Y$25)</f>
        <v>9.4696922551126372E-4</v>
      </c>
      <c r="Z70" s="8" t="n">
        <f t="shared" si="103"/>
        <v>1.8933964923394438E-3</v>
      </c>
      <c r="AA70" s="8" t="n">
        <f t="shared" si="103"/>
        <v>1.0862087096479503E-2</v>
      </c>
      <c r="AB70" s="8" t="n">
        <f t="shared" si="103"/>
        <v>1.9391558387503116E-2</v>
      </c>
      <c r="AC70" s="8" t="n">
        <f t="shared" si="103"/>
        <v>1.8492202228930235E-2</v>
      </c>
      <c r="AD70" s="8" t="n">
        <f t="shared" si="103"/>
        <v>1.9025536053585812E-2</v>
      </c>
      <c r="AE70" s="8" t="n">
        <f t="shared" si="103"/>
        <v>2.2681577732437022E-2</v>
      </c>
      <c r="AF70" s="8" t="n">
        <f t="shared" si="103"/>
        <v>2.3651548541582593E-2</v>
      </c>
      <c r="AG70" s="8" t="n">
        <f t="shared" si="103"/>
        <v>1.6527863538232573E-2</v>
      </c>
      <c r="AH70" s="8" t="n">
        <f t="shared" si="103"/>
        <v>2.2606069114248957E-2</v>
      </c>
      <c r="AI70" s="8" t="n">
        <f t="shared" si="103"/>
        <v>2.2344312520763136E-2</v>
      </c>
      <c r="AJ70" s="8" t="n">
        <f t="shared" si="103"/>
        <v>1.1925587095679513E-2</v>
      </c>
      <c r="AK70" s="8" t="n">
        <f t="shared" si="103"/>
        <v>3.8364314128841387E-3</v>
      </c>
      <c r="AL70" s="8" t="n">
        <f t="shared" si="103"/>
        <v>2.2181525303463343E-3</v>
      </c>
      <c r="AM70" s="8" t="n">
        <f t="shared" si="103"/>
        <v>2.5261759353786732E-3</v>
      </c>
      <c r="AN70" s="8" t="n">
        <f t="shared" si="103"/>
        <v>3.3320175289825193E-3</v>
      </c>
      <c r="AO70" s="8" t="n">
        <f t="shared" si="103"/>
        <v>3.8124983374989542E-3</v>
      </c>
      <c r="AP70" s="8" t="n">
        <f t="shared" si="103"/>
        <v>6.3339862080177434E-3</v>
      </c>
      <c r="AQ70" s="8" t="n">
        <f t="shared" si="103"/>
        <v>6.0359539884665796E-3</v>
      </c>
      <c r="AR70" s="8" t="n">
        <f t="shared" si="103"/>
        <v>8.7404122462306534E-3</v>
      </c>
      <c r="AS70" s="8" t="n">
        <f t="shared" si="103"/>
        <v>6.5296422881503582E-3</v>
      </c>
      <c r="AT70" s="8" t="n">
        <f t="shared" si="103"/>
        <v>8.8761679544664338E-3</v>
      </c>
      <c r="AU70" s="8" t="n">
        <f t="shared" si="103"/>
        <v>7.7582032261199821E-3</v>
      </c>
      <c r="AV70" s="96" t="n">
        <f t="shared" si="103"/>
        <v>1.0345020028420342E-2</v>
      </c>
      <c r="AW70" s="2"/>
    </row>
    <row r="71">
      <c r="A71" s="11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94" t="n">
        <f t="shared" ref="Y71:AV71" si="105">Y17/SUMIF($M$2:$M$25,$M71,Y$2:Y$25)</f>
        <v>0</v>
      </c>
      <c r="Z71" s="94" t="n">
        <f t="shared" si="105"/>
        <v>0</v>
      </c>
      <c r="AA71" s="94" t="n">
        <f t="shared" si="105"/>
        <v>0</v>
      </c>
      <c r="AB71" s="94" t="n">
        <f t="shared" si="105"/>
        <v>0</v>
      </c>
      <c r="AC71" s="94" t="n">
        <f t="shared" si="105"/>
        <v>0</v>
      </c>
      <c r="AD71" s="94" t="n">
        <f t="shared" si="105"/>
        <v>0</v>
      </c>
      <c r="AE71" s="94" t="n">
        <f t="shared" si="105"/>
        <v>0</v>
      </c>
      <c r="AF71" s="94" t="n">
        <f t="shared" si="105"/>
        <v>0</v>
      </c>
      <c r="AG71" s="94" t="n">
        <f t="shared" si="105"/>
        <v>0</v>
      </c>
      <c r="AH71" s="94" t="n">
        <f t="shared" si="105"/>
        <v>0</v>
      </c>
      <c r="AI71" s="94" t="n">
        <f t="shared" si="105"/>
        <v>0</v>
      </c>
      <c r="AJ71" s="94" t="n">
        <f t="shared" si="105"/>
        <v>0</v>
      </c>
      <c r="AK71" s="94" t="n">
        <f t="shared" si="105"/>
        <v>0</v>
      </c>
      <c r="AL71" s="94" t="n">
        <f t="shared" si="105"/>
        <v>0</v>
      </c>
      <c r="AM71" s="94" t="n">
        <f t="shared" si="105"/>
        <v>0</v>
      </c>
      <c r="AN71" s="94" t="n">
        <f t="shared" si="105"/>
        <v>0</v>
      </c>
      <c r="AO71" s="94" t="n">
        <f t="shared" si="105"/>
        <v>0</v>
      </c>
      <c r="AP71" s="94" t="n">
        <f t="shared" si="105"/>
        <v>0</v>
      </c>
      <c r="AQ71" s="94" t="n">
        <f t="shared" si="105"/>
        <v>0</v>
      </c>
      <c r="AR71" s="94" t="n">
        <f t="shared" si="105"/>
        <v>0</v>
      </c>
      <c r="AS71" s="94" t="n">
        <f t="shared" si="105"/>
        <v>0</v>
      </c>
      <c r="AT71" s="94" t="n">
        <f t="shared" si="105"/>
        <v>0</v>
      </c>
      <c r="AU71" s="94" t="n">
        <f t="shared" si="105"/>
        <v>0</v>
      </c>
      <c r="AV71" s="97" t="n">
        <f t="shared" si="105"/>
        <v>0</v>
      </c>
      <c r="AW71" s="2"/>
    </row>
    <row r="72">
      <c r="A72" s="11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95" t="n">
        <f t="shared" si="107"/>
        <v>0.93342071692484052</v>
      </c>
      <c r="AW72" s="2"/>
    </row>
    <row r="73">
      <c r="A73" s="11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8" t="n">
        <f t="shared" ref="Y73:AV73" si="109">Y19/SUMIF($M$2:$M$25,$M73,Y$2:Y$25)</f>
        <v>0</v>
      </c>
      <c r="Z73" s="8" t="n">
        <f t="shared" si="109"/>
        <v>0</v>
      </c>
      <c r="AA73" s="8" t="n">
        <f t="shared" si="109"/>
        <v>1.0396743847379568E-3</v>
      </c>
      <c r="AB73" s="8" t="n">
        <f t="shared" si="109"/>
        <v>9.3853819437630971E-3</v>
      </c>
      <c r="AC73" s="8" t="n">
        <f t="shared" si="109"/>
        <v>4.7329290395615739E-3</v>
      </c>
      <c r="AD73" s="8" t="n">
        <f t="shared" si="109"/>
        <v>3.6167449088679018E-3</v>
      </c>
      <c r="AE73" s="8" t="n">
        <f t="shared" si="109"/>
        <v>1.2884434983161674E-3</v>
      </c>
      <c r="AF73" s="8" t="n">
        <f t="shared" si="109"/>
        <v>4.6425700632545975E-5</v>
      </c>
      <c r="AG73" s="8" t="n">
        <f t="shared" si="109"/>
        <v>1.2088955447084375E-4</v>
      </c>
      <c r="AH73" s="8" t="n">
        <f t="shared" si="109"/>
        <v>2.5163951821625419E-5</v>
      </c>
      <c r="AI73" s="8" t="n">
        <f t="shared" si="109"/>
        <v>4.6593870562760691E-4</v>
      </c>
      <c r="AJ73" s="8" t="n">
        <f t="shared" si="109"/>
        <v>3.8253135926634169E-3</v>
      </c>
      <c r="AK73" s="8" t="n">
        <f t="shared" si="109"/>
        <v>4.7363658429582054E-4</v>
      </c>
      <c r="AL73" s="8" t="n">
        <f t="shared" si="109"/>
        <v>4.045714837292646E-4</v>
      </c>
      <c r="AM73" s="8" t="n">
        <f t="shared" si="109"/>
        <v>4.6368956652340386E-4</v>
      </c>
      <c r="AN73" s="8" t="n">
        <f t="shared" si="109"/>
        <v>3.1375461647148136E-4</v>
      </c>
      <c r="AO73" s="8" t="n">
        <f t="shared" si="109"/>
        <v>3.247452708306031E-4</v>
      </c>
      <c r="AP73" s="8" t="n">
        <f t="shared" si="109"/>
        <v>1.2388599403991105E-4</v>
      </c>
      <c r="AQ73" s="8" t="n">
        <f t="shared" si="109"/>
        <v>2.4693046238162406E-4</v>
      </c>
      <c r="AR73" s="8" t="n">
        <f t="shared" si="109"/>
        <v>2.2837745827413201E-4</v>
      </c>
      <c r="AS73" s="8" t="n">
        <f t="shared" si="109"/>
        <v>8.3367840839710728E-5</v>
      </c>
      <c r="AT73" s="8" t="n">
        <f t="shared" si="109"/>
        <v>1.2200966298983262E-4</v>
      </c>
      <c r="AU73" s="8" t="n">
        <f t="shared" si="109"/>
        <v>7.4832849509920029E-7</v>
      </c>
      <c r="AV73" s="96" t="n">
        <f t="shared" si="109"/>
        <v>1.4026298284617538E-7</v>
      </c>
      <c r="AW73" s="2"/>
    </row>
    <row r="74">
      <c r="A74" s="11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8" t="n">
        <f t="shared" ref="Y74:AV74" si="111">Y20/SUMIF($M$2:$M$25,$M74,Y$2:Y$25)</f>
        <v>5.7175606062091835E-2</v>
      </c>
      <c r="Z74" s="8" t="n">
        <f t="shared" si="111"/>
        <v>6.1341516880746523E-2</v>
      </c>
      <c r="AA74" s="8" t="n">
        <f t="shared" si="111"/>
        <v>0.10529925611773161</v>
      </c>
      <c r="AB74" s="8" t="n">
        <f t="shared" si="111"/>
        <v>0.10505747828354386</v>
      </c>
      <c r="AC74" s="8" t="n">
        <f t="shared" si="111"/>
        <v>0.11947800081939679</v>
      </c>
      <c r="AD74" s="8" t="n">
        <f t="shared" si="111"/>
        <v>8.8092919268994513E-2</v>
      </c>
      <c r="AE74" s="8" t="n">
        <f t="shared" si="111"/>
        <v>9.4034746324626384E-2</v>
      </c>
      <c r="AF74" s="8" t="n">
        <f t="shared" si="111"/>
        <v>0.11039230133152131</v>
      </c>
      <c r="AG74" s="8" t="n">
        <f t="shared" si="111"/>
        <v>9.0700286246699444E-2</v>
      </c>
      <c r="AH74" s="8" t="n">
        <f t="shared" si="111"/>
        <v>9.4414023503329308E-2</v>
      </c>
      <c r="AI74" s="8" t="n">
        <f t="shared" si="111"/>
        <v>8.8711779253149547E-2</v>
      </c>
      <c r="AJ74" s="8" t="n">
        <f t="shared" si="111"/>
        <v>7.4066691742640592E-2</v>
      </c>
      <c r="AK74" s="8" t="n">
        <f t="shared" si="111"/>
        <v>6.9972031642478061E-2</v>
      </c>
      <c r="AL74" s="8" t="n">
        <f t="shared" si="111"/>
        <v>6.6210024643202053E-2</v>
      </c>
      <c r="AM74" s="8" t="n">
        <f t="shared" si="111"/>
        <v>7.0959100809317291E-2</v>
      </c>
      <c r="AN74" s="8" t="n">
        <f t="shared" si="111"/>
        <v>7.5599919858600415E-2</v>
      </c>
      <c r="AO74" s="8" t="n">
        <f t="shared" si="111"/>
        <v>6.8463718982474636E-2</v>
      </c>
      <c r="AP74" s="8" t="n">
        <f t="shared" si="111"/>
        <v>6.0034671369176146E-2</v>
      </c>
      <c r="AQ74" s="8" t="n">
        <f t="shared" si="111"/>
        <v>6.6684080527014897E-2</v>
      </c>
      <c r="AR74" s="8" t="n">
        <f t="shared" si="111"/>
        <v>6.6316603122795401E-2</v>
      </c>
      <c r="AS74" s="8" t="n">
        <f t="shared" si="111"/>
        <v>5.6343280433659673E-2</v>
      </c>
      <c r="AT74" s="8" t="n">
        <f t="shared" si="111"/>
        <v>7.5736348999175238E-2</v>
      </c>
      <c r="AU74" s="8" t="n">
        <f t="shared" si="111"/>
        <v>6.9633816384445754E-2</v>
      </c>
      <c r="AV74" s="96" t="n">
        <f t="shared" si="111"/>
        <v>6.65566889487577E-2</v>
      </c>
      <c r="AW74" s="2"/>
    </row>
    <row r="75">
      <c r="A75" s="11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94" t="n">
        <f t="shared" ref="Y75:AV75" si="113">Y21/SUMIF($M$2:$M$25,$M75,Y$2:Y$25)</f>
        <v>0</v>
      </c>
      <c r="Z75" s="94" t="n">
        <f t="shared" si="113"/>
        <v>0</v>
      </c>
      <c r="AA75" s="94" t="n">
        <f t="shared" si="113"/>
        <v>4.8256960504887517E-4</v>
      </c>
      <c r="AB75" s="94" t="n">
        <f t="shared" si="113"/>
        <v>1.9542603128831079E-4</v>
      </c>
      <c r="AC75" s="94" t="n">
        <f t="shared" si="113"/>
        <v>1.2587565721382126E-6</v>
      </c>
      <c r="AD75" s="94" t="n">
        <f t="shared" si="113"/>
        <v>9.3685534179980338E-6</v>
      </c>
      <c r="AE75" s="94" t="n">
        <f t="shared" si="113"/>
        <v>1.9112028155450508E-7</v>
      </c>
      <c r="AF75" s="94" t="n">
        <f t="shared" si="113"/>
        <v>4.6626939003097244E-8</v>
      </c>
      <c r="AG75" s="94" t="n">
        <f t="shared" si="113"/>
        <v>5.0210920551095601E-6</v>
      </c>
      <c r="AH75" s="94" t="n">
        <f t="shared" si="113"/>
        <v>1.6248521473713587E-5</v>
      </c>
      <c r="AI75" s="94" t="n">
        <f t="shared" si="113"/>
        <v>-9.0088966798117714E-5</v>
      </c>
      <c r="AJ75" s="94" t="n">
        <f t="shared" si="113"/>
        <v>4.0093228406995524E-6</v>
      </c>
      <c r="AK75" s="94" t="n">
        <f t="shared" si="113"/>
        <v>3.3598512097113143E-6</v>
      </c>
      <c r="AL75" s="94" t="n">
        <f t="shared" si="113"/>
        <v>1.6892949736740904E-6</v>
      </c>
      <c r="AM75" s="94" t="n">
        <f t="shared" si="113"/>
        <v>0</v>
      </c>
      <c r="AN75" s="94" t="n">
        <f t="shared" si="113"/>
        <v>1.6910421605868085E-5</v>
      </c>
      <c r="AO75" s="94" t="n">
        <f t="shared" si="113"/>
        <v>8.2204988217989242E-6</v>
      </c>
      <c r="AP75" s="94" t="n">
        <f t="shared" si="113"/>
        <v>2.6596282388372296E-5</v>
      </c>
      <c r="AQ75" s="94" t="n">
        <f t="shared" si="113"/>
        <v>3.8523439062522496E-4</v>
      </c>
      <c r="AR75" s="94" t="n">
        <f t="shared" si="113"/>
        <v>1.5351272941577643E-5</v>
      </c>
      <c r="AS75" s="94" t="n">
        <f t="shared" si="113"/>
        <v>1.4102493999227383E-5</v>
      </c>
      <c r="AT75" s="94" t="n">
        <f t="shared" si="113"/>
        <v>1.8924223413901376E-4</v>
      </c>
      <c r="AU75" s="94" t="n">
        <f t="shared" si="113"/>
        <v>2.76496678638142E-6</v>
      </c>
      <c r="AV75" s="97" t="n">
        <f t="shared" si="113"/>
        <v>2.2453863418831237E-5</v>
      </c>
      <c r="AW75" s="2"/>
    </row>
    <row r="76">
      <c r="A76" s="11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95" t="n">
        <f t="shared" si="115"/>
        <v>0.64192150818955562</v>
      </c>
      <c r="AW76" s="2"/>
    </row>
    <row r="77">
      <c r="A77" s="11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8" t="n">
        <f t="shared" ref="Y77:AV77" si="117">Y23/SUMIF($M$2:$M$25,$M77,Y$2:Y$25)</f>
        <v>9.0664446864385058E-7</v>
      </c>
      <c r="Z77" s="8" t="n">
        <f t="shared" si="117"/>
        <v>5.7686737535883869E-7</v>
      </c>
      <c r="AA77" s="8" t="n">
        <f t="shared" si="117"/>
        <v>1.5815898866895061E-3</v>
      </c>
      <c r="AB77" s="8" t="n">
        <f t="shared" si="117"/>
        <v>1.1886569173128116E-3</v>
      </c>
      <c r="AC77" s="8" t="n">
        <f t="shared" si="117"/>
        <v>6.987945537664483E-3</v>
      </c>
      <c r="AD77" s="8" t="n">
        <f t="shared" si="117"/>
        <v>5.7265497749780039E-4</v>
      </c>
      <c r="AE77" s="8" t="n">
        <f t="shared" si="117"/>
        <v>5.4141349948405072E-4</v>
      </c>
      <c r="AF77" s="8" t="n">
        <f t="shared" si="117"/>
        <v>9.1633223936826063E-4</v>
      </c>
      <c r="AG77" s="8" t="n">
        <f t="shared" si="117"/>
        <v>9.4029839063818272E-4</v>
      </c>
      <c r="AH77" s="8" t="n">
        <f t="shared" si="117"/>
        <v>4.059746500617885E-4</v>
      </c>
      <c r="AI77" s="8" t="n">
        <f t="shared" si="117"/>
        <v>4.8026482345927112E-3</v>
      </c>
      <c r="AJ77" s="8" t="n">
        <f t="shared" si="117"/>
        <v>5.498618937776859E-3</v>
      </c>
      <c r="AK77" s="8" t="n">
        <f t="shared" si="117"/>
        <v>4.6161777812089595E-3</v>
      </c>
      <c r="AL77" s="8" t="n">
        <f t="shared" si="117"/>
        <v>3.8381971895859982E-3</v>
      </c>
      <c r="AM77" s="8" t="n">
        <f t="shared" si="117"/>
        <v>4.203789285729018E-3</v>
      </c>
      <c r="AN77" s="8" t="n">
        <f t="shared" si="117"/>
        <v>1.2334717908626784E-4</v>
      </c>
      <c r="AO77" s="8" t="n">
        <f t="shared" si="117"/>
        <v>-2.1206130936701873E-5</v>
      </c>
      <c r="AP77" s="8" t="n">
        <f t="shared" si="117"/>
        <v>-2.1535735375831189E-5</v>
      </c>
      <c r="AQ77" s="8" t="n">
        <f t="shared" si="117"/>
        <v>-1.576151033550768E-4</v>
      </c>
      <c r="AR77" s="8" t="n">
        <f t="shared" si="117"/>
        <v>-2.8719057612620915E-6</v>
      </c>
      <c r="AS77" s="8" t="n">
        <f t="shared" si="117"/>
        <v>1.3502464870055554E-4</v>
      </c>
      <c r="AT77" s="8" t="n">
        <f t="shared" si="117"/>
        <v>1.0285369094759145E-4</v>
      </c>
      <c r="AU77" s="8" t="n">
        <f t="shared" si="117"/>
        <v>1.3494118834404226E-4</v>
      </c>
      <c r="AV77" s="96" t="n">
        <f t="shared" si="117"/>
        <v>5.0200967848358472E-5</v>
      </c>
      <c r="AW77" s="2"/>
    </row>
    <row r="78">
      <c r="A78" s="11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8" t="n">
        <f t="shared" ref="Y78:AV78" si="119">Y24/SUMIF($M$2:$M$25,$M78,Y$2:Y$25)</f>
        <v>0.13968023935578533</v>
      </c>
      <c r="Z78" s="8" t="n">
        <f t="shared" si="119"/>
        <v>0.1627264692698554</v>
      </c>
      <c r="AA78" s="8" t="n">
        <f t="shared" si="119"/>
        <v>0.26999994796213433</v>
      </c>
      <c r="AB78" s="8" t="n">
        <f t="shared" si="119"/>
        <v>0.26366284262302842</v>
      </c>
      <c r="AC78" s="8" t="n">
        <f t="shared" si="119"/>
        <v>0.30347130865337479</v>
      </c>
      <c r="AD78" s="8" t="n">
        <f t="shared" si="119"/>
        <v>0.24724959928266865</v>
      </c>
      <c r="AE78" s="8" t="n">
        <f t="shared" si="119"/>
        <v>0.27381638351907345</v>
      </c>
      <c r="AF78" s="8" t="n">
        <f t="shared" si="119"/>
        <v>0.27237714940710533</v>
      </c>
      <c r="AG78" s="8" t="n">
        <f t="shared" si="119"/>
        <v>0.23844951287632454</v>
      </c>
      <c r="AH78" s="8" t="n">
        <f t="shared" si="119"/>
        <v>0.23686574460021709</v>
      </c>
      <c r="AI78" s="8" t="n">
        <f t="shared" si="119"/>
        <v>0.27501486530797259</v>
      </c>
      <c r="AJ78" s="8" t="n">
        <f t="shared" si="119"/>
        <v>0.28090264221965722</v>
      </c>
      <c r="AK78" s="8" t="n">
        <f t="shared" si="119"/>
        <v>0.29927978193884192</v>
      </c>
      <c r="AL78" s="8" t="n">
        <f t="shared" si="119"/>
        <v>0.28640464100942259</v>
      </c>
      <c r="AM78" s="8" t="n">
        <f t="shared" si="119"/>
        <v>0.2805968500553192</v>
      </c>
      <c r="AN78" s="8" t="n">
        <f t="shared" si="119"/>
        <v>0.28887973321430604</v>
      </c>
      <c r="AO78" s="8" t="n">
        <f t="shared" si="119"/>
        <v>0.29235862991613987</v>
      </c>
      <c r="AP78" s="8" t="n">
        <f t="shared" si="119"/>
        <v>0.29998408191288495</v>
      </c>
      <c r="AQ78" s="8" t="n">
        <f t="shared" si="119"/>
        <v>0.31891643331770919</v>
      </c>
      <c r="AR78" s="8" t="n">
        <f t="shared" si="119"/>
        <v>0.32084131557047429</v>
      </c>
      <c r="AS78" s="8" t="n">
        <f t="shared" si="119"/>
        <v>0.32670715323653282</v>
      </c>
      <c r="AT78" s="8" t="n">
        <f t="shared" si="119"/>
        <v>0.33140937285897082</v>
      </c>
      <c r="AU78" s="8" t="n">
        <f t="shared" si="119"/>
        <v>0.33759102097851179</v>
      </c>
      <c r="AV78" s="96" t="n">
        <f t="shared" si="119"/>
        <v>0.35802829084259608</v>
      </c>
      <c r="AW78" s="2"/>
    </row>
    <row r="79">
      <c r="A79" s="11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94" t="n">
        <f t="shared" ref="Y79:AV79" si="121">Y25/SUMIF($M$2:$M$25,$M79,Y$2:Y$25)</f>
        <v>0</v>
      </c>
      <c r="Z79" s="94" t="n">
        <f t="shared" si="121"/>
        <v>0</v>
      </c>
      <c r="AA79" s="94" t="n">
        <f t="shared" si="121"/>
        <v>0</v>
      </c>
      <c r="AB79" s="94" t="n">
        <f t="shared" si="121"/>
        <v>0</v>
      </c>
      <c r="AC79" s="94" t="n">
        <f t="shared" si="121"/>
        <v>0</v>
      </c>
      <c r="AD79" s="94" t="n">
        <f t="shared" si="121"/>
        <v>0</v>
      </c>
      <c r="AE79" s="94" t="n">
        <f t="shared" si="121"/>
        <v>0</v>
      </c>
      <c r="AF79" s="94" t="n">
        <f t="shared" si="121"/>
        <v>0</v>
      </c>
      <c r="AG79" s="94" t="n">
        <f t="shared" si="121"/>
        <v>0</v>
      </c>
      <c r="AH79" s="94" t="n">
        <f t="shared" si="121"/>
        <v>8.7345681466538701E-6</v>
      </c>
      <c r="AI79" s="94" t="n">
        <f t="shared" si="121"/>
        <v>-6.1310726375406503E-6</v>
      </c>
      <c r="AJ79" s="94" t="n">
        <f t="shared" si="121"/>
        <v>0</v>
      </c>
      <c r="AK79" s="94" t="n">
        <f t="shared" si="121"/>
        <v>0</v>
      </c>
      <c r="AL79" s="94" t="n">
        <f t="shared" si="121"/>
        <v>0</v>
      </c>
      <c r="AM79" s="94" t="n">
        <f t="shared" si="121"/>
        <v>-1.8871680460052582E-5</v>
      </c>
      <c r="AN79" s="94" t="n">
        <f t="shared" si="121"/>
        <v>0</v>
      </c>
      <c r="AO79" s="94" t="n">
        <f t="shared" si="121"/>
        <v>0</v>
      </c>
      <c r="AP79" s="94" t="n">
        <f t="shared" si="121"/>
        <v>0</v>
      </c>
      <c r="AQ79" s="94" t="n">
        <f t="shared" si="121"/>
        <v>4.9374693710469655E-5</v>
      </c>
      <c r="AR79" s="94" t="n">
        <f t="shared" si="121"/>
        <v>1.5511238431599762E-5</v>
      </c>
      <c r="AS79" s="94" t="n">
        <f t="shared" si="121"/>
        <v>1.2475336524859332E-5</v>
      </c>
      <c r="AT79" s="94" t="n">
        <f t="shared" si="121"/>
        <v>1.6540455289492045E-5</v>
      </c>
      <c r="AU79" s="94" t="n">
        <f t="shared" si="121"/>
        <v>0</v>
      </c>
      <c r="AV79" s="97" t="n">
        <f t="shared" si="121"/>
        <v>0</v>
      </c>
      <c r="AW79" s="2"/>
    </row>
    <row r="80">
      <c r="A80" s="11"/>
      <c r="B80" s="54"/>
      <c r="M80" s="1" t="s">
        <v>48</v>
      </c>
      <c r="N80" s="1" t="str">
        <f t="shared" si="72"/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 t="b">
        <f>SUM(Y56:Y79)=6</f>
        <v>1</v>
      </c>
      <c r="Z80" s="2" t="b">
        <f t="shared" ref="Z80:AV80" si="122">SUM(Z56:Z79)=6</f>
        <v>1</v>
      </c>
      <c r="AA80" s="2" t="b">
        <f t="shared" si="122"/>
        <v>1</v>
      </c>
      <c r="AB80" s="2" t="b">
        <f t="shared" si="122"/>
        <v>1</v>
      </c>
      <c r="AC80" s="2" t="b">
        <f t="shared" si="122"/>
        <v>1</v>
      </c>
      <c r="AD80" s="2" t="b">
        <f t="shared" si="122"/>
        <v>1</v>
      </c>
      <c r="AE80" s="2" t="b">
        <f t="shared" si="122"/>
        <v>1</v>
      </c>
      <c r="AF80" s="2" t="b">
        <f t="shared" si="122"/>
        <v>1</v>
      </c>
      <c r="AG80" s="2" t="b">
        <f t="shared" si="122"/>
        <v>1</v>
      </c>
      <c r="AH80" s="2" t="b">
        <f t="shared" si="122"/>
        <v>1</v>
      </c>
      <c r="AI80" s="2" t="b">
        <f t="shared" si="122"/>
        <v>1</v>
      </c>
      <c r="AJ80" s="2" t="b">
        <f t="shared" si="122"/>
        <v>1</v>
      </c>
      <c r="AK80" s="2" t="b">
        <f t="shared" si="122"/>
        <v>1</v>
      </c>
      <c r="AL80" s="2" t="b">
        <f t="shared" si="122"/>
        <v>1</v>
      </c>
      <c r="AM80" s="2" t="b">
        <f t="shared" si="122"/>
        <v>1</v>
      </c>
      <c r="AN80" s="2" t="b">
        <f t="shared" si="122"/>
        <v>1</v>
      </c>
      <c r="AO80" s="2" t="b">
        <f t="shared" si="122"/>
        <v>1</v>
      </c>
      <c r="AP80" s="2" t="b">
        <f t="shared" si="122"/>
        <v>1</v>
      </c>
      <c r="AQ80" s="2" t="b">
        <f t="shared" si="122"/>
        <v>1</v>
      </c>
      <c r="AR80" s="2" t="b">
        <f t="shared" si="122"/>
        <v>1</v>
      </c>
      <c r="AS80" s="2" t="b">
        <f t="shared" si="122"/>
        <v>1</v>
      </c>
      <c r="AT80" s="2" t="b">
        <f t="shared" si="122"/>
        <v>1</v>
      </c>
      <c r="AU80" s="2" t="b">
        <f t="shared" si="122"/>
        <v>1</v>
      </c>
      <c r="AV80" s="2" t="b">
        <f t="shared" si="122"/>
        <v>1</v>
      </c>
      <c r="AW80" s="2"/>
    </row>
    <row r="81">
      <c r="A81" s="11"/>
      <c r="B81" s="54"/>
      <c r="M81" s="1"/>
      <c r="N81" s="1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>
      <c r="A82" s="11"/>
      <c r="B82" s="54"/>
      <c r="M82" s="1"/>
      <c r="N82" s="1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>
      <c r="A83" s="11"/>
      <c r="B83" s="54"/>
      <c r="M83" s="1"/>
      <c r="N83" s="1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>
      <c r="A84" s="11"/>
      <c r="B84" s="54"/>
      <c r="M84" s="1"/>
      <c r="N84" s="1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>
      <c r="A85" s="11"/>
      <c r="B85" s="54"/>
      <c r="M85" s="1"/>
      <c r="N85" s="1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>
      <c r="A86" s="11"/>
      <c r="B86" s="54"/>
      <c r="M86" s="1"/>
      <c r="N86" s="1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>
      <c r="A87" s="11"/>
      <c r="B87" s="54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>
      <c r="A88" s="11"/>
      <c r="B88" s="54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>
      <c r="A89" s="11"/>
      <c r="B89" s="54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>
      <c r="A90" s="11"/>
      <c r="B90" s="54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>
      <c r="A91" s="11"/>
      <c r="B91" s="54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>
      <c r="A92" s="11"/>
      <c r="B92" s="54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>
      <c r="A93" s="11"/>
      <c r="B93" s="54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>
      <c r="A94" s="11"/>
      <c r="B94" s="54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>
      <c r="A95" s="11"/>
      <c r="B95" s="54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>
      <c r="A96" s="11"/>
      <c r="B96" s="54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>
      <c r="A97" s="11"/>
      <c r="B97" s="54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>
      <c r="A98" s="11"/>
      <c r="B98" s="54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>
      <c r="A99" s="11"/>
      <c r="B99" s="54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>
      <c r="A100" s="11"/>
      <c r="B100" s="54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>
      <c r="A101" s="11"/>
      <c r="B101" s="54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>
      <c r="A102" s="11"/>
      <c r="B102" s="54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>
      <c r="A103" s="11"/>
      <c r="B103" s="54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>
      <c r="A104" s="11"/>
      <c r="B104" s="54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>
      <c r="A105" s="11"/>
      <c r="B105" s="54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>
      <c r="A106" s="11"/>
      <c r="B106" s="54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>
      <c r="A107" s="11"/>
      <c r="B107" s="54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>
      <c r="A108" s="11"/>
      <c r="B108" s="54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>
      <c r="A109" s="11"/>
      <c r="B109" s="54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>
      <c r="A110" s="11"/>
      <c r="B110" s="54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>
      <c r="A111" s="11"/>
      <c r="B111" s="54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>
      <c r="A112" s="11"/>
      <c r="B112" s="54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>
      <c r="A113" s="11"/>
      <c r="B113" s="54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>
      <c r="A114" s="11"/>
      <c r="B114" s="54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6">
      <c r="C116" s="20" t="n">
        <v>1000000000</v>
      </c>
    </row>
    <row r="117" ht="45" customHeight="1">
      <c r="A117" s="16" t="str">
        <f t="shared" ref="A117:B126" si="123">M117</f>
        <v>SubCustomer.platform</v>
      </c>
      <c r="B117" s="16" t="str">
        <f t="shared" si="123"/>
        <v>AnyCommercialText</v>
      </c>
      <c r="C117" s="22" t="n">
        <f>AN117</f>
        <v>2015</v>
      </c>
      <c r="D117" s="9" t="n">
        <f t="shared" ref="D117:F126" si="124">AT117</f>
        <v>2021</v>
      </c>
      <c r="E117" s="9" t="n">
        <f t="shared" si="124"/>
        <v>2022</v>
      </c>
      <c r="F117" s="9" t="n">
        <f>AV117</f>
        <v>2023</v>
      </c>
      <c r="G117" s="9" t="str">
        <f>D117&amp;"-"&amp;D117</f>
        <v>2021-2021</v>
      </c>
      <c r="H117" s="9" t="str">
        <f>C117&amp;"-"&amp;D117</f>
        <v>2015-2021</v>
      </c>
      <c r="I117" s="9" t="str">
        <f>F117&amp;"/"&amp;E117</f>
        <v>2023/2022</v>
      </c>
      <c r="J117" s="9" t="str">
        <f>"Share "&amp;AU117</f>
        <v>Share 2022</v>
      </c>
      <c r="K117" s="9" t="str">
        <f>"Share "&amp;AV117</f>
        <v>Share 2023</v>
      </c>
      <c r="L117" s="21"/>
      <c r="M117" s="43" t="str">
        <f t="shared" ref="M117:N125" si="125">M1</f>
        <v>SubCustomer.platform</v>
      </c>
      <c r="N117" s="43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24" t="str">
        <f t="shared" si="123"/>
        <v>Air Force</v>
      </c>
      <c r="B118" s="24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25" t="n">
        <f>(E118/D118)-1</f>
        <v>-7.6714396084215264E-2</v>
      </c>
      <c r="H118" s="8" t="n">
        <f>(E118/C118)-1</f>
        <v>0.1712955024117</v>
      </c>
      <c r="I118" s="8" t="n">
        <f>F118/E118</f>
        <v>1.1389928569345809</v>
      </c>
      <c r="J118" s="4" t="n">
        <f>AU130</f>
        <v>3.7440972383266744</v>
      </c>
      <c r="K118" s="4" t="n">
        <f t="shared" ref="K118:K126" si="127">AV130</f>
        <v>4.1663535795001749</v>
      </c>
      <c r="L118" s="4"/>
      <c r="M118" s="1" t="str">
        <f t="shared" si="125"/>
        <v>Air Force</v>
      </c>
      <c r="N118" s="1" t="str">
        <f t="shared" si="125"/>
        <v>Not Classified
as Commercial</v>
      </c>
      <c r="O118" s="23" t="str">
        <f t="shared" ref="O118:AV118" si="128">IF(O2="","",O2/VLOOKUP(O$117,deflator,2,FALSE)/$C$116)</f>
      </c>
      <c r="P118" s="23" t="str">
        <f t="shared" si="128"/>
      </c>
      <c r="Q118" s="23" t="str">
        <f t="shared" si="128"/>
      </c>
      <c r="R118" s="23" t="str">
        <f t="shared" si="128"/>
      </c>
      <c r="S118" s="23" t="str">
        <f t="shared" si="128"/>
      </c>
      <c r="T118" s="23" t="str">
        <f t="shared" si="128"/>
      </c>
      <c r="U118" s="23" t="str">
        <f t="shared" si="128"/>
      </c>
      <c r="V118" s="23" t="str">
        <f t="shared" si="128"/>
      </c>
      <c r="W118" s="23" t="str">
        <f t="shared" si="128"/>
      </c>
      <c r="X118" s="23" t="str">
        <f t="shared" si="128"/>
      </c>
      <c r="Y118" s="23" t="n">
        <f t="shared" si="128"/>
        <v>55.204973225171834</v>
      </c>
      <c r="Z118" s="23" t="n">
        <f t="shared" si="128"/>
        <v>56.138670919172171</v>
      </c>
      <c r="AA118" s="23" t="n">
        <f t="shared" si="128"/>
        <v>61.206116807419441</v>
      </c>
      <c r="AB118" s="23" t="n">
        <f t="shared" si="128"/>
        <v>69.608294502268478</v>
      </c>
      <c r="AC118" s="23" t="n">
        <f t="shared" si="128"/>
        <v>64.437697695116711</v>
      </c>
      <c r="AD118" s="23" t="n">
        <f t="shared" si="128"/>
        <v>66.257917482388947</v>
      </c>
      <c r="AE118" s="23" t="n">
        <f t="shared" si="128"/>
        <v>76.236538017459409</v>
      </c>
      <c r="AF118" s="23" t="n">
        <f t="shared" si="128"/>
        <v>81.862275366194751</v>
      </c>
      <c r="AG118" s="23" t="n">
        <f t="shared" si="128"/>
        <v>72.748750890597506</v>
      </c>
      <c r="AH118" s="23" t="n">
        <f t="shared" si="128"/>
        <v>76.926059929020937</v>
      </c>
      <c r="AI118" s="23" t="n">
        <f t="shared" si="128"/>
        <v>73.195737198896765</v>
      </c>
      <c r="AJ118" s="23" t="n">
        <f t="shared" si="128"/>
        <v>73.090705502389767</v>
      </c>
      <c r="AK118" s="23" t="n">
        <f t="shared" si="128"/>
        <v>80.969004518858767</v>
      </c>
      <c r="AL118" s="23" t="n">
        <f t="shared" si="128"/>
        <v>60.538673044213333</v>
      </c>
      <c r="AM118" s="23" t="n">
        <f t="shared" si="128"/>
        <v>60.408221049005384</v>
      </c>
      <c r="AN118" s="23" t="n">
        <f t="shared" si="128"/>
        <v>56.603286171968179</v>
      </c>
      <c r="AO118" s="23" t="n">
        <f t="shared" si="128"/>
        <v>69.366246371457308</v>
      </c>
      <c r="AP118" s="23" t="n">
        <f t="shared" si="128"/>
        <v>63.232220378082829</v>
      </c>
      <c r="AQ118" s="23" t="n">
        <f t="shared" si="128"/>
        <v>72.690347931496916</v>
      </c>
      <c r="AR118" s="23" t="n">
        <f t="shared" si="128"/>
        <v>75.198596930616404</v>
      </c>
      <c r="AS118" s="23" t="n">
        <f t="shared" si="128"/>
        <v>74.406357168691031</v>
      </c>
      <c r="AT118" s="23" t="n">
        <f t="shared" si="128"/>
        <v>71.80787205363599</v>
      </c>
      <c r="AU118" s="23" t="n">
        <f t="shared" si="128"/>
        <v>66.299174514948703</v>
      </c>
      <c r="AV118" s="23" t="n">
        <f t="shared" si="128"/>
        <v>75.514286193185782</v>
      </c>
    </row>
    <row r="119">
      <c r="A119" s="24" t="str">
        <f t="shared" si="123"/>
        <v>Air Force</v>
      </c>
      <c r="B119" s="24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25" t="n">
        <f t="shared" ref="G119:G126" si="130">(E119/D119)-1</f>
        <v>0.39131916317377713</v>
      </c>
      <c r="H119" s="8" t="n">
        <f t="shared" ref="H119:H126" si="131">(E119/C119)-1</f>
        <v>0.68588621805272432</v>
      </c>
      <c r="I119" s="8" t="n">
        <f t="shared" ref="I119:I126" si="132">F119/E119</f>
        <v>0.88805681263100111</v>
      </c>
      <c r="J119" s="4" t="n">
        <f t="shared" ref="J119:J126" si="133">AU131</f>
        <v>2.0666112284407215E-3</v>
      </c>
      <c r="K119" s="4" t="n">
        <f t="shared" si="127"/>
        <v>1.7930299296332474E-3</v>
      </c>
      <c r="L119" s="4"/>
      <c r="M119" s="1" t="str">
        <f t="shared" si="125"/>
        <v>Air Force</v>
      </c>
      <c r="N119" s="1" t="str">
        <f t="shared" si="125"/>
        <v>Non-development
or Commercial Similar</v>
      </c>
      <c r="O119" s="23" t="str">
        <f t="shared" ref="O119:AV119" si="134">IF(O3="","",O3/VLOOKUP(O$117,deflator,2,FALSE)/$C$116)</f>
      </c>
      <c r="P119" s="23" t="str">
        <f t="shared" si="134"/>
      </c>
      <c r="Q119" s="23" t="str">
        <f t="shared" si="134"/>
      </c>
      <c r="R119" s="23" t="str">
        <f t="shared" si="134"/>
      </c>
      <c r="S119" s="23" t="str">
        <f t="shared" si="134"/>
      </c>
      <c r="T119" s="23" t="str">
        <f t="shared" si="134"/>
      </c>
      <c r="U119" s="23" t="str">
        <f t="shared" si="134"/>
      </c>
      <c r="V119" s="23" t="str">
        <f t="shared" si="134"/>
      </c>
      <c r="W119" s="23" t="str">
        <f t="shared" si="134"/>
      </c>
      <c r="X119" s="23" t="str">
        <f t="shared" si="134"/>
      </c>
      <c r="Y119" s="23" t="n">
        <f t="shared" si="134"/>
        <v>0</v>
      </c>
      <c r="Z119" s="23" t="n">
        <f t="shared" si="134"/>
        <v>0</v>
      </c>
      <c r="AA119" s="23" t="n">
        <f t="shared" si="134"/>
        <v>0.14980470980902158</v>
      </c>
      <c r="AB119" s="23" t="n">
        <f t="shared" si="134"/>
        <v>0.23245544732524254</v>
      </c>
      <c r="AC119" s="23" t="n">
        <f t="shared" si="134"/>
        <v>0.58800238337325361</v>
      </c>
      <c r="AD119" s="23" t="n">
        <f t="shared" si="134"/>
        <v>0.1922563928289438</v>
      </c>
      <c r="AE119" s="23" t="n">
        <f t="shared" si="134"/>
        <v>3.8422709623658811E-2</v>
      </c>
      <c r="AF119" s="23" t="n">
        <f t="shared" si="134"/>
        <v>3.821757109413939E-2</v>
      </c>
      <c r="AG119" s="23" t="n">
        <f t="shared" si="134"/>
        <v>6.1767895047365316E-2</v>
      </c>
      <c r="AH119" s="23" t="n">
        <f t="shared" si="134"/>
        <v>5.0076723794745884E-2</v>
      </c>
      <c r="AI119" s="23" t="n">
        <f t="shared" si="134"/>
        <v>6.1468427498001001E-2</v>
      </c>
      <c r="AJ119" s="23" t="n">
        <f t="shared" si="134"/>
        <v>0.29141367284564013</v>
      </c>
      <c r="AK119" s="23" t="n">
        <f t="shared" si="134"/>
        <v>0.29682810783591412</v>
      </c>
      <c r="AL119" s="23" t="n">
        <f t="shared" si="134"/>
        <v>0.1018880556339868</v>
      </c>
      <c r="AM119" s="23" t="n">
        <f t="shared" si="134"/>
        <v>3.0255037233364E-2</v>
      </c>
      <c r="AN119" s="23" t="n">
        <f t="shared" si="134"/>
        <v>2.1706586143321528E-2</v>
      </c>
      <c r="AO119" s="23" t="n">
        <f t="shared" si="134"/>
        <v>1.2525929586091762E-2</v>
      </c>
      <c r="AP119" s="23" t="n">
        <f t="shared" si="134"/>
        <v>1.0690318981473204E-3</v>
      </c>
      <c r="AQ119" s="23" t="n">
        <f t="shared" si="134"/>
        <v>5.066862644258521E-4</v>
      </c>
      <c r="AR119" s="23" t="n">
        <f t="shared" si="134"/>
        <v>4.0259173885424162E-5</v>
      </c>
      <c r="AS119" s="23" t="n">
        <f t="shared" si="134"/>
        <v>3.5218394132460413E-3</v>
      </c>
      <c r="AT119" s="23" t="n">
        <f t="shared" si="134"/>
        <v>2.6302257158970267E-2</v>
      </c>
      <c r="AU119" s="23" t="n">
        <f t="shared" si="134"/>
        <v>3.659483442E-2</v>
      </c>
      <c r="AV119" s="23" t="n">
        <f t="shared" si="134"/>
        <v>3.2498292013784451E-2</v>
      </c>
    </row>
    <row r="120">
      <c r="A120" s="24" t="str">
        <f t="shared" si="123"/>
        <v>Air Force</v>
      </c>
      <c r="B120" s="24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25" t="n">
        <f t="shared" si="130"/>
        <v>-1.3846448461405259E-2</v>
      </c>
      <c r="H120" s="8" t="n">
        <f t="shared" si="131"/>
        <v>0.81709250607192607</v>
      </c>
      <c r="I120" s="8" t="n">
        <f t="shared" si="132"/>
        <v>1.0228061853669947</v>
      </c>
      <c r="J120" s="4" t="n">
        <f t="shared" si="133"/>
        <v>0.70792646939039294</v>
      </c>
      <c r="K120" s="4" t="n">
        <f t="shared" si="127"/>
        <v>0.70740724054687287</v>
      </c>
      <c r="L120" s="4"/>
      <c r="M120" s="1" t="str">
        <f t="shared" si="125"/>
        <v>Air Force</v>
      </c>
      <c r="N120" s="1" t="str">
        <f t="shared" si="125"/>
        <v>Any Commercial
Classification</v>
      </c>
      <c r="O120" s="23" t="str">
        <f t="shared" ref="O120:AV120" si="135">IF(O4="","",O4/VLOOKUP(O$117,deflator,2,FALSE)/$C$116)</f>
      </c>
      <c r="P120" s="23" t="str">
        <f t="shared" si="135"/>
      </c>
      <c r="Q120" s="23" t="str">
        <f t="shared" si="135"/>
      </c>
      <c r="R120" s="23" t="str">
        <f t="shared" si="135"/>
      </c>
      <c r="S120" s="23" t="str">
        <f t="shared" si="135"/>
      </c>
      <c r="T120" s="23" t="str">
        <f t="shared" si="135"/>
      </c>
      <c r="U120" s="23" t="str">
        <f t="shared" si="135"/>
      </c>
      <c r="V120" s="23" t="str">
        <f t="shared" si="135"/>
      </c>
      <c r="W120" s="23" t="str">
        <f t="shared" si="135"/>
      </c>
      <c r="X120" s="23" t="str">
        <f t="shared" si="135"/>
      </c>
      <c r="Y120" s="23" t="n">
        <f t="shared" si="135"/>
        <v>6.1263661098217845</v>
      </c>
      <c r="Z120" s="23" t="n">
        <f t="shared" si="135"/>
        <v>7.9590312705364656</v>
      </c>
      <c r="AA120" s="23" t="n">
        <f t="shared" si="135"/>
        <v>12.259505772117013</v>
      </c>
      <c r="AB120" s="23" t="n">
        <f t="shared" si="135"/>
        <v>14.819342188370552</v>
      </c>
      <c r="AC120" s="23" t="n">
        <f t="shared" si="135"/>
        <v>16.869996804156763</v>
      </c>
      <c r="AD120" s="23" t="n">
        <f t="shared" si="135"/>
        <v>13.788092036540352</v>
      </c>
      <c r="AE120" s="23" t="n">
        <f t="shared" si="135"/>
        <v>12.002491608090796</v>
      </c>
      <c r="AF120" s="23" t="n">
        <f t="shared" si="135"/>
        <v>13.189499227092039</v>
      </c>
      <c r="AG120" s="23" t="n">
        <f t="shared" si="135"/>
        <v>12.036811878615781</v>
      </c>
      <c r="AH120" s="23" t="n">
        <f t="shared" si="135"/>
        <v>12.506634757021667</v>
      </c>
      <c r="AI120" s="23" t="n">
        <f t="shared" si="135"/>
        <v>11.654211396185136</v>
      </c>
      <c r="AJ120" s="23" t="n">
        <f t="shared" si="135"/>
        <v>10.577364724615885</v>
      </c>
      <c r="AK120" s="23" t="n">
        <f t="shared" si="135"/>
        <v>8.7657359569121471</v>
      </c>
      <c r="AL120" s="23" t="n">
        <f t="shared" si="135"/>
        <v>7.4535118429998457</v>
      </c>
      <c r="AM120" s="23" t="n">
        <f t="shared" si="135"/>
        <v>7.2682563596902918</v>
      </c>
      <c r="AN120" s="23" t="n">
        <f t="shared" si="135"/>
        <v>6.8987771363500956</v>
      </c>
      <c r="AO120" s="23" t="n">
        <f t="shared" si="135"/>
        <v>8.0493982014777554</v>
      </c>
      <c r="AP120" s="23" t="n">
        <f t="shared" si="135"/>
        <v>8.0638479525398328</v>
      </c>
      <c r="AQ120" s="23" t="n">
        <f t="shared" si="135"/>
        <v>8.7990201882367103</v>
      </c>
      <c r="AR120" s="23" t="n">
        <f t="shared" si="135"/>
        <v>9.7530047261227732</v>
      </c>
      <c r="AS120" s="23" t="n">
        <f t="shared" si="135"/>
        <v>11.722691382866065</v>
      </c>
      <c r="AT120" s="23" t="n">
        <f t="shared" si="135"/>
        <v>12.711728529460652</v>
      </c>
      <c r="AU120" s="23" t="n">
        <f t="shared" si="135"/>
        <v>12.5357162355221</v>
      </c>
      <c r="AV120" s="23" t="n">
        <f t="shared" si="135"/>
        <v>12.821608103697463</v>
      </c>
    </row>
    <row r="121">
      <c r="A121" s="24" t="str">
        <f t="shared" si="123"/>
        <v>Air Force</v>
      </c>
      <c r="B121" s="24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25" t="e">
        <f t="shared" si="130"/>
        <v>#VALUE!</v>
      </c>
      <c r="H121" s="8" t="e">
        <f t="shared" si="131"/>
        <v>#VALUE!</v>
      </c>
      <c r="I121" s="8" t="e">
        <f t="shared" si="132"/>
        <v>#VALUE!</v>
      </c>
      <c r="J121" s="4" t="str">
        <f t="shared" si="133"/>
      </c>
      <c r="K121" s="4" t="n">
        <f t="shared" si="127"/>
        <v>-5.0951082189014579E-6</v>
      </c>
      <c r="L121" s="4"/>
      <c r="M121" s="1" t="str">
        <f t="shared" si="125"/>
        <v>Air Force</v>
      </c>
      <c r="N121" s="1" t="n">
        <f t="shared" si="125"/>
        <v>0</v>
      </c>
      <c r="O121" s="23" t="n">
        <f t="shared" ref="O121:AV121" si="136">IF(O5="","",O5/VLOOKUP(O$117,deflator,2,FALSE)/$C$116)</f>
        <v>81.553023298562522</v>
      </c>
      <c r="P121" s="23" t="n">
        <f t="shared" si="136"/>
        <v>83.720006592959407</v>
      </c>
      <c r="Q121" s="23" t="n">
        <f t="shared" si="136"/>
        <v>72.275362881449141</v>
      </c>
      <c r="R121" s="23" t="n">
        <f t="shared" si="136"/>
        <v>72.170931992966885</v>
      </c>
      <c r="S121" s="23" t="n">
        <f t="shared" si="136"/>
        <v>77.976219082694598</v>
      </c>
      <c r="T121" s="23" t="n">
        <f t="shared" si="136"/>
        <v>65.001740875744744</v>
      </c>
      <c r="U121" s="23" t="n">
        <f t="shared" si="136"/>
        <v>67.251730788511622</v>
      </c>
      <c r="V121" s="23" t="n">
        <f t="shared" si="136"/>
        <v>59.081351363283304</v>
      </c>
      <c r="W121" s="23" t="n">
        <f t="shared" si="136"/>
        <v>56.199563119589463</v>
      </c>
      <c r="X121" s="23" t="n">
        <f t="shared" si="136"/>
        <v>58.13407199225621</v>
      </c>
      <c r="Y121" s="23" t="str">
        <f t="shared" si="136"/>
      </c>
      <c r="Z121" s="23" t="str">
        <f t="shared" si="136"/>
      </c>
      <c r="AA121" s="23" t="n">
        <f t="shared" si="136"/>
        <v>1.6716054422799581E-2</v>
      </c>
      <c r="AB121" s="23" t="str">
        <f t="shared" si="136"/>
      </c>
      <c r="AC121" s="23" t="str">
        <f t="shared" si="136"/>
      </c>
      <c r="AD121" s="23" t="str">
        <f t="shared" si="136"/>
      </c>
      <c r="AE121" s="23" t="str">
        <f t="shared" si="136"/>
      </c>
      <c r="AF121" s="23" t="str">
        <f t="shared" si="136"/>
      </c>
      <c r="AG121" s="23" t="str">
        <f t="shared" si="136"/>
      </c>
      <c r="AH121" s="23" t="n">
        <f t="shared" si="136"/>
        <v>0</v>
      </c>
      <c r="AI121" s="23" t="str">
        <f t="shared" si="136"/>
      </c>
      <c r="AJ121" s="23" t="str">
        <f t="shared" si="136"/>
      </c>
      <c r="AK121" s="23" t="str">
        <f t="shared" si="136"/>
      </c>
      <c r="AL121" s="23" t="str">
        <f t="shared" si="136"/>
      </c>
      <c r="AM121" s="23" t="str">
        <f t="shared" si="136"/>
      </c>
      <c r="AN121" s="23" t="str">
        <f t="shared" si="136"/>
      </c>
      <c r="AO121" s="23" t="str">
        <f t="shared" si="136"/>
      </c>
      <c r="AP121" s="23" t="str">
        <f t="shared" si="136"/>
      </c>
      <c r="AQ121" s="23" t="str">
        <f t="shared" si="136"/>
      </c>
      <c r="AR121" s="23" t="n">
        <f t="shared" si="136"/>
        <v>2.2855634565878812E-4</v>
      </c>
      <c r="AS121" s="23" t="n">
        <f t="shared" si="136"/>
        <v>1.4037568118663735E-3</v>
      </c>
      <c r="AT121" s="23" t="str">
        <f t="shared" si="136"/>
      </c>
      <c r="AU121" s="23" t="str">
        <f t="shared" si="136"/>
      </c>
      <c r="AV121" s="23" t="n">
        <f t="shared" si="136"/>
        <v>-9.2347769550930794E-5</v>
      </c>
    </row>
    <row r="122">
      <c r="A122" s="24" t="str">
        <f t="shared" si="123"/>
        <v>Army</v>
      </c>
      <c r="B122" s="24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25" t="n">
        <f t="shared" si="130"/>
        <v>-7.9610837225541076E-3</v>
      </c>
      <c r="H122" s="8" t="n">
        <f t="shared" si="131"/>
        <v>-3.2558369265486053E-2</v>
      </c>
      <c r="I122" s="8" t="n">
        <f t="shared" si="132"/>
        <v>1.3070156232936452</v>
      </c>
      <c r="J122" s="4" t="n">
        <f t="shared" si="133"/>
        <v>3.9038200445897373</v>
      </c>
      <c r="K122" s="4" t="n">
        <f t="shared" si="127"/>
        <v>4.9849243572298203</v>
      </c>
      <c r="L122" s="4"/>
      <c r="M122" s="1" t="str">
        <f t="shared" si="125"/>
        <v>Army</v>
      </c>
      <c r="N122" s="1" t="str">
        <f t="shared" si="125"/>
        <v>Not Classified
as Commercial</v>
      </c>
      <c r="O122" s="23" t="str">
        <f t="shared" ref="O122:AV122" si="137">IF(O6="","",O6/VLOOKUP(O$117,deflator,2,FALSE)/$C$116)</f>
      </c>
      <c r="P122" s="23" t="str">
        <f t="shared" si="137"/>
      </c>
      <c r="Q122" s="23" t="str">
        <f t="shared" si="137"/>
      </c>
      <c r="R122" s="23" t="str">
        <f t="shared" si="137"/>
      </c>
      <c r="S122" s="23" t="str">
        <f t="shared" si="137"/>
      </c>
      <c r="T122" s="23" t="str">
        <f t="shared" si="137"/>
      </c>
      <c r="U122" s="23" t="str">
        <f t="shared" si="137"/>
      </c>
      <c r="V122" s="23" t="str">
        <f t="shared" si="137"/>
      </c>
      <c r="W122" s="23" t="str">
        <f t="shared" si="137"/>
      </c>
      <c r="X122" s="23" t="str">
        <f t="shared" si="137"/>
      </c>
      <c r="Y122" s="23" t="n">
        <f t="shared" si="137"/>
        <v>53.60261586029926</v>
      </c>
      <c r="Z122" s="23" t="n">
        <f t="shared" si="137"/>
        <v>56.917361339138829</v>
      </c>
      <c r="AA122" s="23" t="n">
        <f t="shared" si="137"/>
        <v>60.675649617320254</v>
      </c>
      <c r="AB122" s="23" t="n">
        <f t="shared" si="137"/>
        <v>80.833883759658818</v>
      </c>
      <c r="AC122" s="23" t="n">
        <f t="shared" si="137"/>
        <v>88.279430938823936</v>
      </c>
      <c r="AD122" s="23" t="n">
        <f t="shared" si="137"/>
        <v>117.39081849744929</v>
      </c>
      <c r="AE122" s="23" t="n">
        <f t="shared" si="137"/>
        <v>115.4130422010369</v>
      </c>
      <c r="AF122" s="23" t="n">
        <f t="shared" si="137"/>
        <v>124.12106677513189</v>
      </c>
      <c r="AG122" s="23" t="n">
        <f t="shared" si="137"/>
        <v>157.6796920650894</v>
      </c>
      <c r="AH122" s="23" t="n">
        <f t="shared" si="137"/>
        <v>142.74431015951339</v>
      </c>
      <c r="AI122" s="23" t="n">
        <f t="shared" si="137"/>
        <v>153.84965284791485</v>
      </c>
      <c r="AJ122" s="23" t="n">
        <f t="shared" si="137"/>
        <v>134.40769720439158</v>
      </c>
      <c r="AK122" s="23" t="n">
        <f t="shared" si="137"/>
        <v>115.80641376256517</v>
      </c>
      <c r="AL122" s="23" t="n">
        <f t="shared" si="137"/>
        <v>91.123466421216293</v>
      </c>
      <c r="AM122" s="23" t="n">
        <f t="shared" si="137"/>
        <v>76.240706412627347</v>
      </c>
      <c r="AN122" s="23" t="n">
        <f t="shared" si="137"/>
        <v>71.453913435889362</v>
      </c>
      <c r="AO122" s="23" t="n">
        <f t="shared" si="137"/>
        <v>73.186382350131666</v>
      </c>
      <c r="AP122" s="23" t="n">
        <f t="shared" si="137"/>
        <v>76.13147263038033</v>
      </c>
      <c r="AQ122" s="23" t="n">
        <f t="shared" si="137"/>
        <v>88.417032523689528</v>
      </c>
      <c r="AR122" s="23" t="n">
        <f t="shared" si="137"/>
        <v>89.156187281638282</v>
      </c>
      <c r="AS122" s="23" t="n">
        <f t="shared" si="137"/>
        <v>90.997550663423638</v>
      </c>
      <c r="AT122" s="23" t="n">
        <f t="shared" si="137"/>
        <v>69.682236656779054</v>
      </c>
      <c r="AU122" s="23" t="n">
        <f t="shared" si="137"/>
        <v>69.127490536779604</v>
      </c>
      <c r="AV122" s="23" t="n">
        <f t="shared" si="137"/>
        <v>90.350710130654548</v>
      </c>
    </row>
    <row r="123">
      <c r="A123" s="24" t="str">
        <f t="shared" si="123"/>
        <v>Army</v>
      </c>
      <c r="B123" s="24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25" t="n">
        <f t="shared" si="130"/>
        <v>-23.082351381334913</v>
      </c>
      <c r="H123" s="8" t="n">
        <f t="shared" si="131"/>
        <v>-1.065038321481157</v>
      </c>
      <c r="I123" s="8" t="n">
        <f t="shared" si="132"/>
        <v>0.25857402943494318</v>
      </c>
      <c r="J123" s="4" t="n">
        <f t="shared" si="133"/>
        <v>-1.9397644443364343E-4</v>
      </c>
      <c r="K123" s="4" t="n">
        <f t="shared" si="127"/>
        <v>-4.9002913462058418E-5</v>
      </c>
      <c r="L123" s="4"/>
      <c r="M123" s="1" t="str">
        <f t="shared" si="125"/>
        <v>Army</v>
      </c>
      <c r="N123" s="1" t="str">
        <f t="shared" si="125"/>
        <v>Non-development
or Commercial Similar</v>
      </c>
      <c r="O123" s="23" t="str">
        <f t="shared" ref="O123:AV123" si="138">IF(O7="","",O7/VLOOKUP(O$117,deflator,2,FALSE)/$C$116)</f>
      </c>
      <c r="P123" s="23" t="str">
        <f t="shared" si="138"/>
      </c>
      <c r="Q123" s="23" t="str">
        <f t="shared" si="138"/>
      </c>
      <c r="R123" s="23" t="str">
        <f t="shared" si="138"/>
      </c>
      <c r="S123" s="23" t="str">
        <f t="shared" si="138"/>
      </c>
      <c r="T123" s="23" t="str">
        <f t="shared" si="138"/>
      </c>
      <c r="U123" s="23" t="str">
        <f t="shared" si="138"/>
      </c>
      <c r="V123" s="23" t="str">
        <f t="shared" si="138"/>
      </c>
      <c r="W123" s="23" t="str">
        <f t="shared" si="138"/>
      </c>
      <c r="X123" s="23" t="str">
        <f t="shared" si="138"/>
      </c>
      <c r="Y123" s="23" t="n">
        <f t="shared" si="138"/>
        <v>2.1323565017227642E-3</v>
      </c>
      <c r="Z123" s="23" t="n">
        <f t="shared" si="138"/>
        <v>-5.1514408972760635E-4</v>
      </c>
      <c r="AA123" s="23" t="n">
        <f t="shared" si="138"/>
        <v>0.10372005714721724</v>
      </c>
      <c r="AB123" s="23" t="n">
        <f t="shared" si="138"/>
        <v>0.1488375713619588</v>
      </c>
      <c r="AC123" s="23" t="n">
        <f t="shared" si="138"/>
        <v>0.47956275545133287</v>
      </c>
      <c r="AD123" s="23" t="n">
        <f t="shared" si="138"/>
        <v>0.80920092515225939</v>
      </c>
      <c r="AE123" s="23" t="n">
        <f t="shared" si="138"/>
        <v>0.50079408852017737</v>
      </c>
      <c r="AF123" s="23" t="n">
        <f t="shared" si="138"/>
        <v>0.85178143232109738</v>
      </c>
      <c r="AG123" s="23" t="n">
        <f t="shared" si="138"/>
        <v>0.98233284483757333</v>
      </c>
      <c r="AH123" s="23" t="n">
        <f t="shared" si="138"/>
        <v>0.71399760666175005</v>
      </c>
      <c r="AI123" s="23" t="n">
        <f t="shared" si="138"/>
        <v>0.18666271040316298</v>
      </c>
      <c r="AJ123" s="23" t="n">
        <f t="shared" si="138"/>
        <v>0.27224895434069429</v>
      </c>
      <c r="AK123" s="23" t="n">
        <f t="shared" si="138"/>
        <v>0.33739061021265399</v>
      </c>
      <c r="AL123" s="23" t="n">
        <f t="shared" si="138"/>
        <v>0.28181999142298353</v>
      </c>
      <c r="AM123" s="23" t="n">
        <f t="shared" si="138"/>
        <v>9.0091334608566678E-2</v>
      </c>
      <c r="AN123" s="23" t="n">
        <f t="shared" si="138"/>
        <v>5.2812979804455117E-2</v>
      </c>
      <c r="AO123" s="23" t="n">
        <f t="shared" si="138"/>
        <v>6.5006674317364233E-2</v>
      </c>
      <c r="AP123" s="23" t="n">
        <f t="shared" si="138"/>
        <v>2.4386653095592792E-2</v>
      </c>
      <c r="AQ123" s="23" t="n">
        <f t="shared" si="138"/>
        <v>0.12010055973635428</v>
      </c>
      <c r="AR123" s="23" t="n">
        <f t="shared" si="138"/>
        <v>0.11388181023725447</v>
      </c>
      <c r="AS123" s="23" t="n">
        <f t="shared" si="138"/>
        <v>-2.2549100008661255E-3</v>
      </c>
      <c r="AT123" s="23" t="n">
        <f t="shared" si="138"/>
        <v>1.5554808904106647E-4</v>
      </c>
      <c r="AU123" s="23" t="n">
        <f t="shared" si="138"/>
        <v>-3.4348675588999999E-3</v>
      </c>
      <c r="AV123" s="23" t="n">
        <f t="shared" si="138"/>
        <v>-8.8816754528014009E-4</v>
      </c>
    </row>
    <row r="124">
      <c r="A124" s="24" t="str">
        <f t="shared" si="123"/>
        <v>Army</v>
      </c>
      <c r="B124" s="24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25" t="n">
        <f t="shared" si="130"/>
        <v>-8.9674111489355668E-2</v>
      </c>
      <c r="H124" s="8" t="n">
        <f t="shared" si="131"/>
        <v>1.7689206541141274</v>
      </c>
      <c r="I124" s="8" t="n">
        <f t="shared" si="132"/>
        <v>0.38372968020617615</v>
      </c>
      <c r="J124" s="4" t="n">
        <f t="shared" si="133"/>
        <v>2.4577994961239815</v>
      </c>
      <c r="K124" s="4" t="n">
        <f t="shared" si="127"/>
        <v>0.92142469292805418</v>
      </c>
      <c r="L124" s="4"/>
      <c r="M124" s="1" t="str">
        <f t="shared" si="125"/>
        <v>Army</v>
      </c>
      <c r="N124" s="1" t="str">
        <f t="shared" si="125"/>
        <v>Any Commercial
Classification</v>
      </c>
      <c r="O124" s="23" t="str">
        <f t="shared" ref="O124:AV124" si="139">IF(O8="","",O8/VLOOKUP(O$117,deflator,2,FALSE)/$C$116)</f>
      </c>
      <c r="P124" s="23" t="str">
        <f t="shared" si="139"/>
      </c>
      <c r="Q124" s="23" t="str">
        <f t="shared" si="139"/>
      </c>
      <c r="R124" s="23" t="str">
        <f t="shared" si="139"/>
      </c>
      <c r="S124" s="23" t="str">
        <f t="shared" si="139"/>
      </c>
      <c r="T124" s="23" t="str">
        <f t="shared" si="139"/>
      </c>
      <c r="U124" s="23" t="str">
        <f t="shared" si="139"/>
      </c>
      <c r="V124" s="23" t="str">
        <f t="shared" si="139"/>
      </c>
      <c r="W124" s="23" t="str">
        <f t="shared" si="139"/>
      </c>
      <c r="X124" s="23" t="str">
        <f t="shared" si="139"/>
      </c>
      <c r="Y124" s="23" t="n">
        <f t="shared" si="139"/>
        <v>5.906607560180734</v>
      </c>
      <c r="Z124" s="23" t="n">
        <f t="shared" si="139"/>
        <v>7.0584988880161728</v>
      </c>
      <c r="AA124" s="23" t="n">
        <f t="shared" si="139"/>
        <v>10.934776450591652</v>
      </c>
      <c r="AB124" s="23" t="n">
        <f t="shared" si="139"/>
        <v>16.857677415350963</v>
      </c>
      <c r="AC124" s="23" t="n">
        <f t="shared" si="139"/>
        <v>24.375665162519837</v>
      </c>
      <c r="AD124" s="23" t="n">
        <f t="shared" si="139"/>
        <v>19.852199552704377</v>
      </c>
      <c r="AE124" s="23" t="n">
        <f t="shared" si="139"/>
        <v>26.245958228099191</v>
      </c>
      <c r="AF124" s="23" t="n">
        <f t="shared" si="139"/>
        <v>36.097138660702413</v>
      </c>
      <c r="AG124" s="23" t="n">
        <f t="shared" si="139"/>
        <v>45.446029450144287</v>
      </c>
      <c r="AH124" s="23" t="n">
        <f t="shared" si="139"/>
        <v>32.424354931503458</v>
      </c>
      <c r="AI124" s="23" t="n">
        <f t="shared" si="139"/>
        <v>30.656772214439421</v>
      </c>
      <c r="AJ124" s="23" t="n">
        <f t="shared" si="139"/>
        <v>26.273119190436784</v>
      </c>
      <c r="AK124" s="23" t="n">
        <f t="shared" si="139"/>
        <v>21.092543342284149</v>
      </c>
      <c r="AL124" s="23" t="n">
        <f t="shared" si="139"/>
        <v>16.338970542023311</v>
      </c>
      <c r="AM124" s="23" t="n">
        <f t="shared" si="139"/>
        <v>15.19678943976764</v>
      </c>
      <c r="AN124" s="23" t="n">
        <f t="shared" si="139"/>
        <v>15.717987598660798</v>
      </c>
      <c r="AO124" s="23" t="n">
        <f t="shared" si="139"/>
        <v>15.215501894972419</v>
      </c>
      <c r="AP124" s="23" t="n">
        <f t="shared" si="139"/>
        <v>15.714300790544245</v>
      </c>
      <c r="AQ124" s="23" t="n">
        <f t="shared" si="139"/>
        <v>16.00216045444088</v>
      </c>
      <c r="AR124" s="23" t="n">
        <f t="shared" si="139"/>
        <v>17.242146866304246</v>
      </c>
      <c r="AS124" s="23" t="n">
        <f t="shared" si="139"/>
        <v>20.253349125891837</v>
      </c>
      <c r="AT124" s="23" t="n">
        <f t="shared" si="139"/>
        <v>47.809098974704931</v>
      </c>
      <c r="AU124" s="23" t="n">
        <f t="shared" si="139"/>
        <v>43.521860503041601</v>
      </c>
      <c r="AV124" s="23" t="n">
        <f t="shared" si="139"/>
        <v>16.700629612809962</v>
      </c>
    </row>
    <row r="125">
      <c r="A125" s="24" t="str">
        <f t="shared" si="123"/>
        <v>Army</v>
      </c>
      <c r="B125" s="24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25" t="n">
        <f t="shared" si="130"/>
        <v>-0.45418677254132467</v>
      </c>
      <c r="H125" s="8" t="n">
        <f t="shared" si="131"/>
        <v>278.73169958032167</v>
      </c>
      <c r="I125" s="8" t="n">
        <f t="shared" si="132"/>
        <v>0.84107041737259791</v>
      </c>
      <c r="J125" s="4" t="n">
        <f t="shared" si="133"/>
        <v>6.7982358590435723E-4</v>
      </c>
      <c r="K125" s="4" t="n">
        <f t="shared" si="127"/>
        <v>5.5862014083422537E-4</v>
      </c>
      <c r="L125" s="4"/>
      <c r="M125" s="1" t="str">
        <f t="shared" si="125"/>
        <v>Army</v>
      </c>
      <c r="N125" s="1" t="n">
        <f t="shared" si="125"/>
        <v>0</v>
      </c>
      <c r="O125" s="23" t="n">
        <f t="shared" ref="O125:AL125" si="140">IF(O9="","",O9/VLOOKUP(O$117,deflator,2,FALSE)/$C$116)</f>
        <v>45.341623216195636</v>
      </c>
      <c r="P125" s="23" t="n">
        <f t="shared" si="140"/>
        <v>66.964058620349803</v>
      </c>
      <c r="Q125" s="23" t="n">
        <f t="shared" si="140"/>
        <v>58.253969126929327</v>
      </c>
      <c r="R125" s="23" t="n">
        <f t="shared" si="140"/>
        <v>56.082714189999848</v>
      </c>
      <c r="S125" s="23" t="n">
        <f t="shared" si="140"/>
        <v>36.930936282101904</v>
      </c>
      <c r="T125" s="23" t="n">
        <f t="shared" si="140"/>
        <v>51.70693499928538</v>
      </c>
      <c r="U125" s="23" t="n">
        <f t="shared" si="140"/>
        <v>54.485118895085286</v>
      </c>
      <c r="V125" s="23" t="n">
        <f t="shared" si="140"/>
        <v>52.72884206118944</v>
      </c>
      <c r="W125" s="23" t="n">
        <f t="shared" si="140"/>
        <v>51.916173443894969</v>
      </c>
      <c r="X125" s="23" t="n">
        <f t="shared" si="140"/>
        <v>55.703658070060854</v>
      </c>
      <c r="Y125" s="23" t="str">
        <f t="shared" si="140"/>
      </c>
      <c r="Z125" s="23" t="n">
        <f t="shared" si="140"/>
        <v>1.1420282997253509E-3</v>
      </c>
      <c r="AA125" s="23" t="n">
        <f t="shared" si="140"/>
        <v>5.2179652238054307E-5</v>
      </c>
      <c r="AB125" s="23" t="n">
        <f t="shared" si="140"/>
        <v>6.5644684981716202E-5</v>
      </c>
      <c r="AC125" s="23" t="n">
        <f t="shared" si="140"/>
        <v>0</v>
      </c>
      <c r="AD125" s="23" t="str">
        <f t="shared" si="140"/>
      </c>
      <c r="AE125" s="23" t="str">
        <f t="shared" si="140"/>
      </c>
      <c r="AF125" s="23" t="str">
        <f t="shared" si="140"/>
      </c>
      <c r="AG125" s="23" t="str">
        <f t="shared" si="140"/>
      </c>
      <c r="AH125" s="23" t="n">
        <f t="shared" si="140"/>
        <v>-1.3196059947340886E-7</v>
      </c>
      <c r="AI125" s="23" t="n">
        <f t="shared" si="140"/>
        <v>-2.1612340502626609E-5</v>
      </c>
      <c r="AJ125" s="23" t="n">
        <f t="shared" si="140"/>
        <v>-1.4234450095320226E-9</v>
      </c>
      <c r="AK125" s="23" t="str">
        <f t="shared" si="140"/>
      </c>
      <c r="AL125" s="23" t="n">
        <f t="shared" si="140"/>
        <v>0</v>
      </c>
      <c r="AM125" s="23" t="str">
        <f t="shared" ref="AM125:AU125" si="141">IF(AM9="","",AM9/VLOOKUP(AM$117,deflator,2,FALSE)/$C$116)</f>
      </c>
      <c r="AN125" s="23" t="n">
        <f t="shared" si="141"/>
        <v>4.3034379535321155E-5</v>
      </c>
      <c r="AO125" s="23" t="n">
        <f t="shared" si="141"/>
        <v>3.8221527510106802E-5</v>
      </c>
      <c r="AP125" s="23" t="str">
        <f t="shared" si="141"/>
      </c>
      <c r="AQ125" s="23" t="n">
        <f t="shared" si="141"/>
        <v>1.4711215942887816E-2</v>
      </c>
      <c r="AR125" s="23" t="n">
        <f t="shared" si="141"/>
        <v>4.8052338693752548E-2</v>
      </c>
      <c r="AS125" s="23" t="n">
        <f t="shared" si="141"/>
        <v>3.860917849072628E-2</v>
      </c>
      <c r="AT125" s="23" t="n">
        <f t="shared" si="141"/>
        <v>2.2055310355613231E-2</v>
      </c>
      <c r="AU125" s="23" t="n">
        <f t="shared" si="141"/>
        <v>1.2038080127800001E-2</v>
      </c>
      <c r="AV125" s="23" t="n">
        <f>IF(AV9="","",AV9/VLOOKUP(AV$117,deflator,2,FALSE)/$C$116)</f>
        <v>1.0124873077453524E-2</v>
      </c>
    </row>
    <row r="126">
      <c r="A126" s="24" t="str">
        <f t="shared" si="123"/>
        <v>Grand Total</v>
      </c>
      <c r="B126" s="24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25" t="n">
        <f t="shared" si="130"/>
        <v>2.5379624737201567E-2</v>
      </c>
      <c r="H126" s="8" t="n">
        <f t="shared" si="131"/>
        <v>7.4051715938989959E-2</v>
      </c>
      <c r="I126" s="8" t="n">
        <f t="shared" si="132"/>
        <v>1.0235569134375226</v>
      </c>
      <c r="J126" s="4" t="b">
        <f t="shared" si="133"/>
        <v>0</v>
      </c>
      <c r="K126" s="4" t="b">
        <f t="shared" si="127"/>
        <v>0</v>
      </c>
      <c r="L126" s="4"/>
      <c r="M126" s="1" t="s">
        <v>39</v>
      </c>
      <c r="O126" s="23" t="n">
        <f t="shared" ref="O126:AV126" si="142">O10/VLOOKUP(O$117,deflator,2,FALSE)/$C$116</f>
        <v>0</v>
      </c>
      <c r="P126" s="23" t="n">
        <f t="shared" si="142"/>
        <v>0</v>
      </c>
      <c r="Q126" s="23" t="n">
        <f t="shared" si="142"/>
        <v>0</v>
      </c>
      <c r="R126" s="23" t="n">
        <f t="shared" si="142"/>
        <v>0</v>
      </c>
      <c r="S126" s="23" t="n">
        <f t="shared" si="142"/>
        <v>0</v>
      </c>
      <c r="T126" s="23" t="n">
        <f t="shared" si="142"/>
        <v>0</v>
      </c>
      <c r="U126" s="23" t="n">
        <f t="shared" si="142"/>
        <v>0</v>
      </c>
      <c r="V126" s="23" t="n">
        <f t="shared" si="142"/>
        <v>0</v>
      </c>
      <c r="W126" s="23" t="n">
        <f t="shared" si="142"/>
        <v>0</v>
      </c>
      <c r="X126" s="23" t="n">
        <f t="shared" si="142"/>
        <v>0</v>
      </c>
      <c r="Y126" s="23" t="n">
        <f t="shared" si="142"/>
        <v>6.4621055823974096</v>
      </c>
      <c r="Z126" s="23" t="n">
        <f t="shared" si="142"/>
        <v>6.9862944112949013</v>
      </c>
      <c r="AA126" s="23" t="n">
        <f t="shared" si="142"/>
        <v>7.5574939982448406</v>
      </c>
      <c r="AB126" s="23" t="n">
        <f t="shared" si="142"/>
        <v>9.6423129030179062</v>
      </c>
      <c r="AC126" s="23" t="n">
        <f t="shared" si="142"/>
        <v>8.8542311821514375</v>
      </c>
      <c r="AD126" s="23" t="n">
        <f t="shared" si="142"/>
        <v>32.060125161478808</v>
      </c>
      <c r="AE126" s="23" t="n">
        <f t="shared" si="142"/>
        <v>32.202876889395618</v>
      </c>
      <c r="AF126" s="23" t="n">
        <f t="shared" si="142"/>
        <v>14.869349377380662</v>
      </c>
      <c r="AG126" s="23" t="n">
        <f t="shared" si="142"/>
        <v>11.50009621311334</v>
      </c>
      <c r="AH126" s="23" t="n">
        <f t="shared" si="142"/>
        <v>14.773745829947606</v>
      </c>
      <c r="AI126" s="23" t="n">
        <f t="shared" si="142"/>
        <v>17.221415792825169</v>
      </c>
      <c r="AJ126" s="23" t="n">
        <f t="shared" si="142"/>
        <v>16.906574076620359</v>
      </c>
      <c r="AK126" s="23" t="n">
        <f t="shared" si="142"/>
        <v>17.137194240525211</v>
      </c>
      <c r="AL126" s="23" t="n">
        <f t="shared" si="142"/>
        <v>14.150357788811863</v>
      </c>
      <c r="AM126" s="23" t="n">
        <f t="shared" si="142"/>
        <v>14.652888708025532</v>
      </c>
      <c r="AN126" s="23" t="n">
        <f t="shared" si="142"/>
        <v>16.486778699059833</v>
      </c>
      <c r="AO126" s="23" t="n">
        <f t="shared" si="142"/>
        <v>19.554631982615323</v>
      </c>
      <c r="AP126" s="23" t="n">
        <f t="shared" si="142"/>
        <v>21.357276355490356</v>
      </c>
      <c r="AQ126" s="23" t="n">
        <f t="shared" si="142"/>
        <v>25.725934548976454</v>
      </c>
      <c r="AR126" s="23" t="n">
        <f t="shared" si="142"/>
        <v>25.210188776451904</v>
      </c>
      <c r="AS126" s="23" t="n">
        <f t="shared" si="142"/>
        <v>21.637757554496272</v>
      </c>
      <c r="AT126" s="23" t="n">
        <f t="shared" si="142"/>
        <v>17.269362999649971</v>
      </c>
      <c r="AU126" s="23" t="n">
        <f t="shared" si="142"/>
        <v>17.707652952031602</v>
      </c>
      <c r="AV126" s="23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8"/>
      <c r="C128" s="8"/>
      <c r="D128" s="24"/>
      <c r="E128" s="33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34"/>
      <c r="AO128" s="34"/>
      <c r="AP128" s="11"/>
      <c r="AQ128" s="11"/>
      <c r="AR128" s="11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8" t="str">
        <f t="shared" ref="O130:AR137" si="146">IF(O118="","",O118/O$126)</f>
      </c>
      <c r="P130" s="8" t="str">
        <f t="shared" si="146"/>
      </c>
      <c r="Q130" s="8" t="str">
        <f t="shared" si="146"/>
      </c>
      <c r="R130" s="8" t="str">
        <f t="shared" si="146"/>
      </c>
      <c r="S130" s="8" t="str">
        <f t="shared" si="146"/>
      </c>
      <c r="T130" s="8" t="str">
        <f t="shared" si="146"/>
      </c>
      <c r="U130" s="8" t="str">
        <f t="shared" si="146"/>
      </c>
      <c r="V130" s="8" t="str">
        <f t="shared" si="146"/>
      </c>
      <c r="W130" s="8" t="str">
        <f t="shared" si="146"/>
      </c>
      <c r="X130" s="8" t="str">
        <f t="shared" si="146"/>
      </c>
      <c r="Y130" s="25" t="n">
        <f t="shared" si="146"/>
        <v>8.542877011410738</v>
      </c>
      <c r="Z130" s="25" t="n">
        <f t="shared" si="146"/>
        <v>8.0355432528596999</v>
      </c>
      <c r="AA130" s="25" t="n">
        <f t="shared" si="146"/>
        <v>8.0987317782368073</v>
      </c>
      <c r="AB130" s="25" t="n">
        <f t="shared" si="146"/>
        <v>7.2190453890458253</v>
      </c>
      <c r="AC130" s="25" t="n">
        <f t="shared" si="146"/>
        <v>7.2776163587203033</v>
      </c>
      <c r="AD130" s="25" t="n">
        <f t="shared" si="146"/>
        <v>2.066676818903995</v>
      </c>
      <c r="AE130" s="25" t="n">
        <f t="shared" si="146"/>
        <v>2.3673828359901607</v>
      </c>
      <c r="AF130" s="25" t="n">
        <f t="shared" si="146"/>
        <v>5.5054376145552215</v>
      </c>
      <c r="AG130" s="25" t="n">
        <f t="shared" si="146"/>
        <v>6.3259254133581511</v>
      </c>
      <c r="AH130" s="25" t="n">
        <f t="shared" si="146"/>
        <v>5.2069435073862884</v>
      </c>
      <c r="AI130" s="25" t="n">
        <f t="shared" si="146"/>
        <v>4.250274081959728</v>
      </c>
      <c r="AJ130" s="25" t="n">
        <f t="shared" si="146"/>
        <v>4.3232120931859823</v>
      </c>
      <c r="AK130" s="25" t="n">
        <f t="shared" si="146"/>
        <v>4.7247526860252984</v>
      </c>
      <c r="AL130" s="25" t="n">
        <f t="shared" si="146"/>
        <v>4.2782432746738674</v>
      </c>
      <c r="AM130" s="25" t="n">
        <f t="shared" si="146"/>
        <v>4.1226151547796306</v>
      </c>
      <c r="AN130" s="5" t="n">
        <f t="shared" si="146"/>
        <v>3.4332532270355522</v>
      </c>
      <c r="AO130" s="25" t="n">
        <f t="shared" si="146"/>
        <v>3.5473051312408264</v>
      </c>
      <c r="AP130" s="25" t="n">
        <f t="shared" si="146"/>
        <v>2.9606874643370711</v>
      </c>
      <c r="AQ130" s="25" t="n">
        <f t="shared" si="146"/>
        <v>2.8255668532900398</v>
      </c>
      <c r="AR130" s="25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8" t="str">
        <f t="shared" si="146"/>
      </c>
      <c r="P131" s="8" t="str">
        <f t="shared" si="146"/>
      </c>
      <c r="Q131" s="8" t="str">
        <f t="shared" si="146"/>
      </c>
      <c r="R131" s="8" t="str">
        <f t="shared" si="146"/>
      </c>
      <c r="S131" s="8" t="str">
        <f t="shared" si="146"/>
      </c>
      <c r="T131" s="8" t="str">
        <f t="shared" si="146"/>
      </c>
      <c r="U131" s="8" t="str">
        <f t="shared" si="146"/>
      </c>
      <c r="V131" s="8" t="str">
        <f t="shared" si="146"/>
      </c>
      <c r="W131" s="8" t="str">
        <f t="shared" si="146"/>
      </c>
      <c r="X131" s="8" t="str">
        <f t="shared" si="146"/>
      </c>
      <c r="Y131" s="25" t="n">
        <f t="shared" si="146"/>
        <v>0</v>
      </c>
      <c r="Z131" s="25" t="n">
        <f t="shared" si="146"/>
        <v>0</v>
      </c>
      <c r="AA131" s="25" t="n">
        <f t="shared" si="146"/>
        <v>1.9822008438751305E-2</v>
      </c>
      <c r="AB131" s="25" t="n">
        <f t="shared" si="146"/>
        <v>2.4107851473321021E-2</v>
      </c>
      <c r="AC131" s="25" t="n">
        <f t="shared" si="146"/>
        <v>6.6409197058075728E-2</v>
      </c>
      <c r="AD131" s="25" t="n">
        <f t="shared" si="146"/>
        <v>5.9967449241260466E-3</v>
      </c>
      <c r="AE131" s="25" t="n">
        <f t="shared" si="146"/>
        <v>1.1931452508304121E-3</v>
      </c>
      <c r="AF131" s="25" t="n">
        <f t="shared" si="146"/>
        <v>2.57022483796609E-3</v>
      </c>
      <c r="AG131" s="25" t="n">
        <f t="shared" si="146"/>
        <v>5.3710763721204844E-3</v>
      </c>
      <c r="AH131" s="25" t="n">
        <f t="shared" si="146"/>
        <v>3.3895752892429097E-3</v>
      </c>
      <c r="AI131" s="25" t="n">
        <f t="shared" si="146"/>
        <v>3.5693016321927569E-3</v>
      </c>
      <c r="AJ131" s="25" t="n">
        <f t="shared" si="146"/>
        <v>1.7236707539029339E-2</v>
      </c>
      <c r="AK131" s="25" t="n">
        <f t="shared" si="146"/>
        <v>1.7320694605537545E-2</v>
      </c>
      <c r="AL131" s="25" t="n">
        <f t="shared" si="146"/>
        <v>7.2003872378792935E-3</v>
      </c>
      <c r="AM131" s="25" t="n">
        <f t="shared" si="146"/>
        <v>2.0647831179385822E-3</v>
      </c>
      <c r="AN131" s="5" t="n">
        <f t="shared" si="146"/>
        <v>1.3166056595737138E-3</v>
      </c>
      <c r="AO131" s="25" t="n">
        <f t="shared" si="146"/>
        <v>6.4056074270421983E-4</v>
      </c>
      <c r="AP131" s="25" t="n">
        <f t="shared" si="146"/>
        <v>5.0054692384616843E-5</v>
      </c>
      <c r="AQ131" s="25" t="n">
        <f t="shared" si="146"/>
        <v>1.9695543555909864E-5</v>
      </c>
      <c r="AR131" s="25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8" t="str">
        <f t="shared" si="146"/>
      </c>
      <c r="P132" s="8" t="str">
        <f t="shared" si="146"/>
      </c>
      <c r="Q132" s="8" t="str">
        <f t="shared" si="146"/>
      </c>
      <c r="R132" s="8" t="str">
        <f t="shared" si="146"/>
      </c>
      <c r="S132" s="8" t="str">
        <f t="shared" si="146"/>
      </c>
      <c r="T132" s="8" t="str">
        <f t="shared" si="146"/>
      </c>
      <c r="U132" s="8" t="str">
        <f t="shared" si="146"/>
      </c>
      <c r="V132" s="8" t="str">
        <f t="shared" si="146"/>
      </c>
      <c r="W132" s="8" t="str">
        <f t="shared" si="146"/>
      </c>
      <c r="X132" s="8" t="str">
        <f t="shared" si="146"/>
      </c>
      <c r="Y132" s="25" t="n">
        <f t="shared" si="146"/>
        <v>0.94804487975402785</v>
      </c>
      <c r="Z132" s="25" t="n">
        <f t="shared" si="146"/>
        <v>1.139235022456099</v>
      </c>
      <c r="AA132" s="25" t="n">
        <f t="shared" si="146"/>
        <v>1.622165465822953</v>
      </c>
      <c r="AB132" s="25" t="n">
        <f t="shared" si="146"/>
        <v>1.5369074139600167</v>
      </c>
      <c r="AC132" s="25" t="n">
        <f t="shared" si="146"/>
        <v>1.9053034032094949</v>
      </c>
      <c r="AD132" s="25" t="n">
        <f t="shared" si="146"/>
        <v>0.43006981311186998</v>
      </c>
      <c r="AE132" s="25" t="n">
        <f t="shared" si="146"/>
        <v>0.37271488660204788</v>
      </c>
      <c r="AF132" s="25" t="n">
        <f t="shared" si="146"/>
        <v>0.88702598159109636</v>
      </c>
      <c r="AG132" s="25" t="n">
        <f t="shared" si="146"/>
        <v>1.0466705369725895</v>
      </c>
      <c r="AH132" s="25" t="n">
        <f t="shared" si="146"/>
        <v>0.84654460019676814</v>
      </c>
      <c r="AI132" s="25" t="n">
        <f t="shared" si="146"/>
        <v>0.67672783332021658</v>
      </c>
      <c r="AJ132" s="25" t="n">
        <f t="shared" si="146"/>
        <v>0.62563619788843172</v>
      </c>
      <c r="AK132" s="25" t="n">
        <f t="shared" si="146"/>
        <v>0.51150356551268805</v>
      </c>
      <c r="AL132" s="25" t="n">
        <f t="shared" si="146"/>
        <v>0.52673663480742849</v>
      </c>
      <c r="AM132" s="25" t="n">
        <f t="shared" si="146"/>
        <v>0.49602890628039753</v>
      </c>
      <c r="AN132" s="5" t="n">
        <f t="shared" si="146"/>
        <v>0.41844299982891758</v>
      </c>
      <c r="AO132" s="25" t="n">
        <f t="shared" si="146"/>
        <v>0.41163639431485705</v>
      </c>
      <c r="AP132" s="25" t="n">
        <f t="shared" si="146"/>
        <v>0.37756911594520076</v>
      </c>
      <c r="AQ132" s="25" t="n">
        <f t="shared" si="146"/>
        <v>0.34202917571314401</v>
      </c>
      <c r="AR132" s="25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8" t="e">
        <f t="shared" si="146"/>
        <v>#DIV/0!</v>
      </c>
      <c r="P133" s="8" t="e">
        <f t="shared" si="146"/>
        <v>#DIV/0!</v>
      </c>
      <c r="Q133" s="8" t="e">
        <f t="shared" si="146"/>
        <v>#DIV/0!</v>
      </c>
      <c r="R133" s="8" t="e">
        <f t="shared" si="146"/>
        <v>#DIV/0!</v>
      </c>
      <c r="S133" s="8" t="e">
        <f t="shared" si="146"/>
        <v>#DIV/0!</v>
      </c>
      <c r="T133" s="8" t="e">
        <f t="shared" si="146"/>
        <v>#DIV/0!</v>
      </c>
      <c r="U133" s="8" t="e">
        <f t="shared" si="146"/>
        <v>#DIV/0!</v>
      </c>
      <c r="V133" s="8" t="e">
        <f t="shared" si="146"/>
        <v>#DIV/0!</v>
      </c>
      <c r="W133" s="8" t="e">
        <f t="shared" si="146"/>
        <v>#DIV/0!</v>
      </c>
      <c r="X133" s="8" t="e">
        <f t="shared" si="146"/>
        <v>#DIV/0!</v>
      </c>
      <c r="Y133" s="25" t="str">
        <f t="shared" si="146"/>
      </c>
      <c r="Z133" s="25" t="str">
        <f t="shared" si="146"/>
      </c>
      <c r="AA133" s="25" t="n">
        <f t="shared" si="146"/>
        <v>2.2118514982190835E-3</v>
      </c>
      <c r="AB133" s="25" t="str">
        <f t="shared" si="146"/>
      </c>
      <c r="AC133" s="25" t="str">
        <f t="shared" si="146"/>
      </c>
      <c r="AD133" s="25" t="str">
        <f t="shared" si="146"/>
      </c>
      <c r="AE133" s="25" t="str">
        <f t="shared" si="146"/>
      </c>
      <c r="AF133" s="25" t="str">
        <f t="shared" si="146"/>
      </c>
      <c r="AG133" s="25" t="str">
        <f t="shared" si="146"/>
      </c>
      <c r="AH133" s="25" t="n">
        <f t="shared" si="146"/>
        <v>0</v>
      </c>
      <c r="AI133" s="25" t="str">
        <f t="shared" si="146"/>
      </c>
      <c r="AJ133" s="25" t="str">
        <f t="shared" si="146"/>
      </c>
      <c r="AK133" s="25" t="str">
        <f t="shared" si="146"/>
      </c>
      <c r="AL133" s="25" t="str">
        <f t="shared" si="146"/>
      </c>
      <c r="AM133" s="25" t="str">
        <f t="shared" si="146"/>
      </c>
      <c r="AN133" s="41" t="str">
        <f t="shared" si="146"/>
      </c>
      <c r="AO133" s="25" t="str">
        <f t="shared" si="146"/>
      </c>
      <c r="AP133" s="25" t="str">
        <f t="shared" si="146"/>
      </c>
      <c r="AQ133" s="25" t="str">
        <f t="shared" si="146"/>
      </c>
      <c r="AR133" s="25" t="n">
        <f t="shared" si="146"/>
        <v>9.0660307102609191E-6</v>
      </c>
      <c r="AS133" s="5" t="str">
        <f t="shared" si="147"/>
      </c>
      <c r="AT133" s="5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8" t="str">
        <f t="shared" si="146"/>
      </c>
      <c r="P134" s="8" t="str">
        <f t="shared" si="146"/>
      </c>
      <c r="Q134" s="8" t="str">
        <f t="shared" si="146"/>
      </c>
      <c r="R134" s="8" t="str">
        <f t="shared" si="146"/>
      </c>
      <c r="S134" s="8" t="str">
        <f t="shared" si="146"/>
      </c>
      <c r="T134" s="8" t="str">
        <f t="shared" si="146"/>
      </c>
      <c r="U134" s="8" t="str">
        <f t="shared" si="146"/>
      </c>
      <c r="V134" s="8" t="str">
        <f t="shared" si="146"/>
      </c>
      <c r="W134" s="8" t="str">
        <f t="shared" si="146"/>
      </c>
      <c r="X134" s="8" t="str">
        <f t="shared" si="146"/>
      </c>
      <c r="Y134" s="25" t="n">
        <f t="shared" si="146"/>
        <v>8.2949148968273203</v>
      </c>
      <c r="Z134" s="25" t="n">
        <f t="shared" si="146"/>
        <v>8.1470029730094442</v>
      </c>
      <c r="AA134" s="25" t="n">
        <f t="shared" si="146"/>
        <v>8.0285408935040667</v>
      </c>
      <c r="AB134" s="25" t="n">
        <f t="shared" si="146"/>
        <v>8.383246278427551</v>
      </c>
      <c r="AC134" s="25" t="n">
        <f t="shared" si="146"/>
        <v>9.9703101401711347</v>
      </c>
      <c r="AD134" s="25" t="n">
        <f t="shared" si="146"/>
        <v>3.6615832878437367</v>
      </c>
      <c r="AE134" s="25" t="n">
        <f t="shared" si="146"/>
        <v>3.5839357644174434</v>
      </c>
      <c r="AF134" s="25" t="n">
        <f t="shared" si="146"/>
        <v>8.3474443719740403</v>
      </c>
      <c r="AG134" s="25" t="n">
        <f t="shared" si="146"/>
        <v>13.711162858384634</v>
      </c>
      <c r="AH134" s="25" t="n">
        <f t="shared" si="146"/>
        <v>9.6620255825816947</v>
      </c>
      <c r="AI134" s="25" t="n">
        <f t="shared" si="146"/>
        <v>8.9336239655750074</v>
      </c>
      <c r="AJ134" s="25" t="n">
        <f t="shared" si="146"/>
        <v>7.9500256288031963</v>
      </c>
      <c r="AK134" s="25" t="n">
        <f t="shared" si="146"/>
        <v>6.7576064166158396</v>
      </c>
      <c r="AL134" s="25" t="n">
        <f t="shared" si="146"/>
        <v>6.4396581189815612</v>
      </c>
      <c r="AM134" s="25" t="n">
        <f t="shared" si="146"/>
        <v>5.2031178241918647</v>
      </c>
      <c r="AN134" s="5" t="n">
        <f t="shared" si="146"/>
        <v>4.3340130137104378</v>
      </c>
      <c r="AO134" s="25" t="n">
        <f t="shared" si="146"/>
        <v>3.7426622201428614</v>
      </c>
      <c r="AP134" s="25" t="n">
        <f t="shared" si="146"/>
        <v>3.5646620553659254</v>
      </c>
      <c r="AQ134" s="25" t="n">
        <f t="shared" si="146"/>
        <v>3.4368832104179994</v>
      </c>
      <c r="AR134" s="25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8" t="str">
        <f t="shared" si="146"/>
      </c>
      <c r="P135" s="8" t="str">
        <f t="shared" si="146"/>
      </c>
      <c r="Q135" s="8" t="str">
        <f t="shared" si="146"/>
      </c>
      <c r="R135" s="8" t="str">
        <f t="shared" si="146"/>
      </c>
      <c r="S135" s="8" t="str">
        <f t="shared" si="146"/>
      </c>
      <c r="T135" s="8" t="str">
        <f t="shared" si="146"/>
      </c>
      <c r="U135" s="8" t="str">
        <f t="shared" si="146"/>
      </c>
      <c r="V135" s="8" t="str">
        <f t="shared" si="146"/>
      </c>
      <c r="W135" s="8" t="str">
        <f t="shared" si="146"/>
      </c>
      <c r="X135" s="8" t="str">
        <f t="shared" si="146"/>
      </c>
      <c r="Y135" s="25" t="n">
        <f t="shared" si="146"/>
        <v>3.2997859204455621E-4</v>
      </c>
      <c r="Z135" s="25" t="n">
        <f t="shared" si="146"/>
        <v>-7.3736384326254727E-5</v>
      </c>
      <c r="AA135" s="25" t="n">
        <f t="shared" si="146"/>
        <v>1.372413357804919E-2</v>
      </c>
      <c r="AB135" s="25" t="n">
        <f t="shared" si="146"/>
        <v>1.543587859665649E-2</v>
      </c>
      <c r="AC135" s="25" t="n">
        <f t="shared" si="146"/>
        <v>5.4161987143282013E-2</v>
      </c>
      <c r="AD135" s="25" t="n">
        <f t="shared" si="146"/>
        <v>2.5240104992619878E-2</v>
      </c>
      <c r="AE135" s="25" t="n">
        <f t="shared" si="146"/>
        <v>1.555122203026179E-2</v>
      </c>
      <c r="AF135" s="25" t="n">
        <f t="shared" si="146"/>
        <v>5.7284378132699751E-2</v>
      </c>
      <c r="AG135" s="25" t="n">
        <f t="shared" si="146"/>
        <v>8.5419532726816488E-2</v>
      </c>
      <c r="AH135" s="25" t="n">
        <f t="shared" si="146"/>
        <v>4.8328813483065197E-2</v>
      </c>
      <c r="AI135" s="25" t="n">
        <f t="shared" si="146"/>
        <v>1.0838987493753614E-2</v>
      </c>
      <c r="AJ135" s="25" t="n">
        <f t="shared" si="146"/>
        <v>1.6103141482530156E-2</v>
      </c>
      <c r="AK135" s="25" t="n">
        <f t="shared" si="146"/>
        <v>1.9687622458920896E-2</v>
      </c>
      <c r="AL135" s="25" t="n">
        <f t="shared" si="146"/>
        <v>1.991610358049092E-2</v>
      </c>
      <c r="AM135" s="25" t="n">
        <f t="shared" si="146"/>
        <v>6.1483668103766301E-3</v>
      </c>
      <c r="AN135" s="5" t="n">
        <f t="shared" si="146"/>
        <v>3.2033534730145194E-3</v>
      </c>
      <c r="AO135" s="25" t="n">
        <f t="shared" si="146"/>
        <v>3.3243619401867133E-3</v>
      </c>
      <c r="AP135" s="25" t="n">
        <f t="shared" si="146"/>
        <v>1.1418428403359433E-3</v>
      </c>
      <c r="AQ135" s="25" t="n">
        <f t="shared" si="146"/>
        <v>4.6684624617896594E-3</v>
      </c>
      <c r="AR135" s="25" t="n">
        <f t="shared" si="146"/>
        <v>4.517293037631996E-3</v>
      </c>
      <c r="AS135" s="5" t="n">
        <f t="shared" si="147"/>
        <v>9.0071700412006655E-6</v>
      </c>
      <c r="AT135" s="5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8" t="str">
        <f t="shared" si="146"/>
      </c>
      <c r="P136" s="8" t="str">
        <f t="shared" si="146"/>
      </c>
      <c r="Q136" s="8" t="str">
        <f t="shared" si="146"/>
      </c>
      <c r="R136" s="8" t="str">
        <f t="shared" si="146"/>
      </c>
      <c r="S136" s="8" t="str">
        <f t="shared" si="146"/>
      </c>
      <c r="T136" s="8" t="str">
        <f t="shared" si="146"/>
      </c>
      <c r="U136" s="8" t="str">
        <f t="shared" si="146"/>
      </c>
      <c r="V136" s="8" t="str">
        <f t="shared" si="146"/>
      </c>
      <c r="W136" s="8" t="str">
        <f t="shared" si="146"/>
      </c>
      <c r="X136" s="8" t="str">
        <f t="shared" si="146"/>
      </c>
      <c r="Y136" s="25" t="n">
        <f t="shared" si="146"/>
        <v>0.91403761279762497</v>
      </c>
      <c r="Z136" s="25" t="n">
        <f t="shared" si="146"/>
        <v>1.0103351608836491</v>
      </c>
      <c r="AA136" s="25" t="n">
        <f t="shared" si="146"/>
        <v>1.4468786152038169</v>
      </c>
      <c r="AB136" s="25" t="n">
        <f t="shared" si="146"/>
        <v>1.7483022574464215</v>
      </c>
      <c r="AC136" s="25" t="n">
        <f t="shared" si="146"/>
        <v>2.7529962411255835</v>
      </c>
      <c r="AD136" s="25" t="n">
        <f t="shared" si="146"/>
        <v>0.6192177807389655</v>
      </c>
      <c r="AE136" s="25" t="n">
        <f t="shared" si="146"/>
        <v>0.81501905305677713</v>
      </c>
      <c r="AF136" s="25" t="n">
        <f t="shared" si="146"/>
        <v>2.4276205867900034</v>
      </c>
      <c r="AG136" s="25" t="n">
        <f t="shared" si="146"/>
        <v>3.9517955857032789</v>
      </c>
      <c r="AH136" s="25" t="n">
        <f t="shared" si="146"/>
        <v>2.1947280875630475</v>
      </c>
      <c r="AI136" s="25" t="n">
        <f t="shared" si="146"/>
        <v>1.7801540003007026</v>
      </c>
      <c r="AJ136" s="25" t="n">
        <f t="shared" si="146"/>
        <v>1.5540179264803959</v>
      </c>
      <c r="AK136" s="25" t="n">
        <f t="shared" si="146"/>
        <v>1.2308049407764499</v>
      </c>
      <c r="AL136" s="25" t="n">
        <f t="shared" si="146"/>
        <v>1.1546683685229429</v>
      </c>
      <c r="AM136" s="25" t="n">
        <f t="shared" si="146"/>
        <v>1.0371190106319588</v>
      </c>
      <c r="AN136" s="5" t="n">
        <f t="shared" si="146"/>
        <v>0.95336923516521299</v>
      </c>
      <c r="AO136" s="25" t="n">
        <f t="shared" si="146"/>
        <v>0.77810218614696891</v>
      </c>
      <c r="AP136" s="25" t="n">
        <f t="shared" si="146"/>
        <v>0.73578205989288237</v>
      </c>
      <c r="AQ136" s="25" t="n">
        <f t="shared" si="146"/>
        <v>0.62202445644788251</v>
      </c>
      <c r="AR136" s="25" t="n">
        <f t="shared" si="146"/>
        <v>0.68393565074806695</v>
      </c>
      <c r="AS136" s="5" t="n">
        <f t="shared" si="147"/>
        <v>2.7684344220266817</v>
      </c>
      <c r="AT136" s="5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8" t="e">
        <f t="shared" si="146"/>
        <v>#DIV/0!</v>
      </c>
      <c r="P137" s="8" t="e">
        <f t="shared" si="146"/>
        <v>#DIV/0!</v>
      </c>
      <c r="Q137" s="8" t="e">
        <f t="shared" si="146"/>
        <v>#DIV/0!</v>
      </c>
      <c r="R137" s="8" t="e">
        <f t="shared" si="146"/>
        <v>#DIV/0!</v>
      </c>
      <c r="S137" s="8" t="e">
        <f t="shared" si="146"/>
        <v>#DIV/0!</v>
      </c>
      <c r="T137" s="8" t="e">
        <f t="shared" si="146"/>
        <v>#DIV/0!</v>
      </c>
      <c r="U137" s="8" t="e">
        <f t="shared" si="146"/>
        <v>#DIV/0!</v>
      </c>
      <c r="V137" s="8" t="e">
        <f t="shared" si="146"/>
        <v>#DIV/0!</v>
      </c>
      <c r="W137" s="8" t="e">
        <f t="shared" si="146"/>
        <v>#DIV/0!</v>
      </c>
      <c r="X137" s="8" t="e">
        <f t="shared" si="146"/>
        <v>#DIV/0!</v>
      </c>
      <c r="Y137" s="25" t="str">
        <f t="shared" si="146"/>
      </c>
      <c r="Z137" s="25" t="n">
        <f t="shared" si="146"/>
        <v>1.6346695866109045E-4</v>
      </c>
      <c r="AA137" s="25" t="n">
        <f t="shared" si="146"/>
        <v>6.9043590706353928E-6</v>
      </c>
      <c r="AB137" s="25" t="n">
        <f t="shared" si="146"/>
        <v>6.8079812013951914E-6</v>
      </c>
      <c r="AC137" s="25" t="n">
        <f t="shared" si="146"/>
        <v>0</v>
      </c>
      <c r="AD137" s="25" t="str">
        <f t="shared" si="146"/>
      </c>
      <c r="AE137" s="25" t="str">
        <f t="shared" si="146"/>
      </c>
      <c r="AF137" s="25" t="str">
        <f t="shared" si="146"/>
      </c>
      <c r="AG137" s="25" t="str">
        <f t="shared" si="146"/>
      </c>
      <c r="AH137" s="25" t="n">
        <f t="shared" si="146"/>
        <v>-8.9321016479052862E-9</v>
      </c>
      <c r="AI137" s="25" t="n">
        <f t="shared" si="146"/>
        <v>-1.2549688575332348E-6</v>
      </c>
      <c r="AJ137" s="25" t="n">
        <f t="shared" si="146"/>
        <v>-8.4194763710317038E-11</v>
      </c>
      <c r="AK137" s="25" t="str">
        <f t="shared" si="146"/>
      </c>
      <c r="AL137" s="25" t="n">
        <f t="shared" si="146"/>
        <v>0</v>
      </c>
      <c r="AM137" s="25" t="str">
        <f t="shared" si="146"/>
      </c>
      <c r="AN137" s="5" t="n">
        <f t="shared" si="146"/>
        <v>2.6102357726057918E-6</v>
      </c>
      <c r="AO137" s="25" t="n">
        <f t="shared" si="146"/>
        <v>1.9546022417648634E-6</v>
      </c>
      <c r="AP137" s="25" t="str">
        <f t="shared" si="146"/>
      </c>
      <c r="AQ137" s="25" t="n">
        <f t="shared" si="146"/>
        <v>5.7184379113151104E-4</v>
      </c>
      <c r="AR137" s="25" t="n">
        <f t="shared" si="146"/>
        <v>1.9060681821881805E-3</v>
      </c>
      <c r="AS137" s="5" t="n">
        <f t="shared" si="147"/>
        <v>1.2771351413517838E-3</v>
      </c>
      <c r="AT137" s="5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5" t="e">
        <f t="shared" ref="O138:Z138" si="149">IF(SUM(O130:O137)=1,1,FALSE)</f>
        <v>#DIV/0!</v>
      </c>
      <c r="P138" s="25" t="e">
        <f t="shared" si="149"/>
        <v>#DIV/0!</v>
      </c>
      <c r="Q138" s="25" t="e">
        <f t="shared" si="149"/>
        <v>#DIV/0!</v>
      </c>
      <c r="R138" s="25" t="e">
        <f t="shared" si="149"/>
        <v>#DIV/0!</v>
      </c>
      <c r="S138" s="25" t="e">
        <f t="shared" si="149"/>
        <v>#DIV/0!</v>
      </c>
      <c r="T138" s="25" t="e">
        <f t="shared" si="149"/>
        <v>#DIV/0!</v>
      </c>
      <c r="U138" s="25" t="e">
        <f t="shared" si="149"/>
        <v>#DIV/0!</v>
      </c>
      <c r="V138" s="25" t="e">
        <f t="shared" si="149"/>
        <v>#DIV/0!</v>
      </c>
      <c r="W138" s="25" t="e">
        <f t="shared" si="149"/>
        <v>#DIV/0!</v>
      </c>
      <c r="X138" s="25" t="e">
        <f t="shared" si="149"/>
        <v>#DIV/0!</v>
      </c>
      <c r="Y138" s="25" t="b">
        <f t="shared" si="149"/>
        <v>0</v>
      </c>
      <c r="Z138" s="25" t="b">
        <f t="shared" si="149"/>
        <v>0</v>
      </c>
      <c r="AA138" s="25" t="b">
        <f t="shared" ref="AA138:AS138" si="150">SUM(AA130:AA137)=1</f>
        <v>0</v>
      </c>
      <c r="AB138" s="25" t="b">
        <f t="shared" si="150"/>
        <v>0</v>
      </c>
      <c r="AC138" s="25" t="b">
        <f t="shared" si="150"/>
        <v>0</v>
      </c>
      <c r="AD138" s="25" t="b">
        <f t="shared" si="150"/>
        <v>0</v>
      </c>
      <c r="AE138" s="25" t="b">
        <f t="shared" si="150"/>
        <v>0</v>
      </c>
      <c r="AF138" s="25" t="b">
        <f t="shared" si="150"/>
        <v>0</v>
      </c>
      <c r="AG138" s="25" t="b">
        <f t="shared" si="150"/>
        <v>0</v>
      </c>
      <c r="AH138" s="25" t="b">
        <f t="shared" si="150"/>
        <v>0</v>
      </c>
      <c r="AI138" s="25" t="b">
        <f t="shared" si="150"/>
        <v>0</v>
      </c>
      <c r="AJ138" s="25" t="b">
        <f t="shared" si="150"/>
        <v>0</v>
      </c>
      <c r="AK138" s="25" t="b">
        <f t="shared" si="150"/>
        <v>0</v>
      </c>
      <c r="AL138" s="25" t="b">
        <f t="shared" si="150"/>
        <v>0</v>
      </c>
      <c r="AM138" s="25" t="b">
        <f t="shared" si="150"/>
        <v>0</v>
      </c>
      <c r="AN138" s="25" t="b">
        <f t="shared" si="150"/>
        <v>0</v>
      </c>
      <c r="AO138" s="25" t="b">
        <f t="shared" si="150"/>
        <v>0</v>
      </c>
      <c r="AP138" s="25" t="b">
        <f t="shared" si="150"/>
        <v>0</v>
      </c>
      <c r="AQ138" s="25" t="b">
        <f t="shared" si="150"/>
        <v>0</v>
      </c>
      <c r="AR138" s="25" t="b">
        <f t="shared" si="150"/>
        <v>0</v>
      </c>
      <c r="AS138" s="25" t="b">
        <f t="shared" si="150"/>
        <v>0</v>
      </c>
      <c r="AT138" s="25"/>
      <c r="AU138" s="25" t="b">
        <f>SUM(AU130:AU137)=1</f>
        <v>0</v>
      </c>
      <c r="AV138" s="25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2" t="s">
        <v>688</v>
      </c>
      <c r="M2" s="108" t="n">
        <v>120350129405</v>
      </c>
      <c r="N2" s="108" t="n">
        <v>136154193844</v>
      </c>
      <c r="O2" s="108" t="n">
        <v>123406660550</v>
      </c>
      <c r="P2" s="108" t="n">
        <v>121373382142</v>
      </c>
      <c r="Q2" s="108" t="n">
        <v>117161902725</v>
      </c>
      <c r="R2" s="108" t="n">
        <v>116592014868</v>
      </c>
      <c r="S2" s="108" t="n">
        <v>118448779098</v>
      </c>
      <c r="T2" s="108" t="n">
        <v>115982151879</v>
      </c>
      <c r="U2" s="108" t="n">
        <v>116965882167</v>
      </c>
      <c r="V2" s="108" t="n">
        <v>122185036488</v>
      </c>
      <c r="W2" s="108" t="n">
        <v>5236358155.9916</v>
      </c>
      <c r="X2" s="108" t="n">
        <v>5491432009.7286</v>
      </c>
      <c r="Y2" s="108" t="n">
        <v>6587487263.1819</v>
      </c>
      <c r="Z2" s="108" t="n">
        <v>6976292471.2142</v>
      </c>
      <c r="AA2" s="108" t="n">
        <v>9469780522.9719</v>
      </c>
      <c r="AB2" s="108" t="n">
        <v>15314661031.4702</v>
      </c>
      <c r="AC2" s="108" t="n">
        <v>13690206159.2622</v>
      </c>
      <c r="AD2" s="108" t="n">
        <v>8188109934.3742</v>
      </c>
      <c r="AE2" s="108" t="n">
        <v>10574055160.1785</v>
      </c>
      <c r="AF2" s="108" t="n">
        <v>6764981953.2342</v>
      </c>
      <c r="AG2" s="108" t="n">
        <v>5104291491.3231</v>
      </c>
      <c r="AH2" s="108" t="n">
        <v>4330718826.8533</v>
      </c>
      <c r="AI2" s="108" t="n">
        <v>3082990599.5089</v>
      </c>
      <c r="AJ2" s="108" t="n">
        <v>1609033568.5028</v>
      </c>
      <c r="AK2" s="108" t="n">
        <v>680453391.7032</v>
      </c>
      <c r="AL2" s="108" t="n">
        <v>566899218.0891</v>
      </c>
      <c r="AM2" s="108" t="n">
        <v>766600193.2492</v>
      </c>
      <c r="AN2" s="108" t="n">
        <v>547517746.2317</v>
      </c>
      <c r="AO2" s="108" t="n">
        <v>240712405.9436</v>
      </c>
      <c r="AP2" s="108" t="n">
        <v>380518692.1141</v>
      </c>
      <c r="AQ2" s="108" t="n">
        <v>789032280.102</v>
      </c>
      <c r="AR2" s="108" t="n">
        <v>769670794.6879</v>
      </c>
      <c r="AS2" s="108" t="n">
        <v>285283811.2825</v>
      </c>
      <c r="AT2" s="108" t="n">
        <v>235044504.6941</v>
      </c>
      <c r="AU2" s="108"/>
      <c r="AV2" s="108"/>
    </row>
    <row r="3">
      <c r="A3" t="str">
        <f>L3</f>
      </c>
      <c r="K3" t="s">
        <v>514</v>
      </c>
      <c r="L3" s="2" t="s">
        <v>697</v>
      </c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 t="n">
        <v>1329220610.9815</v>
      </c>
      <c r="X3" s="108" t="n">
        <v>1064745085.42</v>
      </c>
      <c r="Y3" s="108" t="n">
        <v>1807184389.3146</v>
      </c>
      <c r="Z3" s="108" t="n">
        <v>1921193307.4043</v>
      </c>
      <c r="AA3" s="108" t="n">
        <v>2648920884.8399</v>
      </c>
      <c r="AB3" s="108" t="n">
        <v>3794008336.1995</v>
      </c>
      <c r="AC3" s="108" t="n">
        <v>9741097914.2115</v>
      </c>
      <c r="AD3" s="108" t="n">
        <v>12868195666.4892</v>
      </c>
      <c r="AE3" s="108" t="n">
        <v>16499453100.5148</v>
      </c>
      <c r="AF3" s="108" t="n">
        <v>20075739480.5829</v>
      </c>
      <c r="AG3" s="108" t="n">
        <v>22679836748.4971</v>
      </c>
      <c r="AH3" s="108" t="n">
        <v>19753164985.6706</v>
      </c>
      <c r="AI3" s="108" t="n">
        <v>18705132716.5269</v>
      </c>
      <c r="AJ3" s="108" t="n">
        <v>18039454964.6385</v>
      </c>
      <c r="AK3" s="108" t="n">
        <v>12582856811.9378</v>
      </c>
      <c r="AL3" s="108" t="n">
        <v>10809719855.91</v>
      </c>
      <c r="AM3" s="108" t="n">
        <v>9825055376.308</v>
      </c>
      <c r="AN3" s="108" t="n">
        <v>9874481423.791</v>
      </c>
      <c r="AO3" s="108" t="n">
        <v>11566748983.7809</v>
      </c>
      <c r="AP3" s="108" t="n">
        <v>11431443200.7392</v>
      </c>
      <c r="AQ3" s="108" t="n">
        <v>10618049742.5667</v>
      </c>
      <c r="AR3" s="108" t="n">
        <v>10617066974.1711</v>
      </c>
      <c r="AS3" s="108" t="n">
        <v>14696330210.8885</v>
      </c>
      <c r="AT3" s="108" t="n">
        <v>6690070397.66</v>
      </c>
      <c r="AU3" s="108"/>
      <c r="AV3" s="108"/>
    </row>
    <row r="4">
      <c r="A4" t="str">
        <f>L4</f>
      </c>
      <c r="K4" t="s">
        <v>515</v>
      </c>
      <c r="L4" s="2" t="s">
        <v>698</v>
      </c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 t="n">
        <v>42550348684.2254</v>
      </c>
      <c r="X4" s="108" t="n">
        <v>45917051459.0678</v>
      </c>
      <c r="Y4" s="108" t="n">
        <v>60117240828.9049</v>
      </c>
      <c r="Z4" s="108" t="n">
        <v>70050048326.1247</v>
      </c>
      <c r="AA4" s="108" t="n">
        <v>72695496311.2301</v>
      </c>
      <c r="AB4" s="108" t="n">
        <v>73850346664.7419</v>
      </c>
      <c r="AC4" s="108" t="n">
        <v>88459373239.3844</v>
      </c>
      <c r="AD4" s="108" t="n">
        <v>98609321172.6504</v>
      </c>
      <c r="AE4" s="108" t="n">
        <v>104453708239.205</v>
      </c>
      <c r="AF4" s="108" t="n">
        <v>106806901294.444</v>
      </c>
      <c r="AG4" s="108" t="n">
        <v>95972949166.2754</v>
      </c>
      <c r="AH4" s="108" t="n">
        <v>108581856624.386</v>
      </c>
      <c r="AI4" s="108" t="n">
        <v>105059996799.245</v>
      </c>
      <c r="AJ4" s="108" t="n">
        <v>96262274718.1229</v>
      </c>
      <c r="AK4" s="108" t="n">
        <v>81791269260.1643</v>
      </c>
      <c r="AL4" s="108" t="n">
        <v>81079398578.4434</v>
      </c>
      <c r="AM4" s="108" t="n">
        <v>102613616343.317</v>
      </c>
      <c r="AN4" s="108" t="n">
        <v>112269920603.578</v>
      </c>
      <c r="AO4" s="108" t="n">
        <v>112777911380.805</v>
      </c>
      <c r="AP4" s="108" t="n">
        <v>123162121122.305</v>
      </c>
      <c r="AQ4" s="108" t="n">
        <v>152100850792.38</v>
      </c>
      <c r="AR4" s="108" t="n">
        <v>113891441901.645</v>
      </c>
      <c r="AS4" s="108" t="n">
        <v>121494516261.001</v>
      </c>
      <c r="AT4" s="108" t="n">
        <v>84206478607.0139</v>
      </c>
      <c r="AU4" s="108"/>
      <c r="AV4" s="108"/>
    </row>
    <row r="5">
      <c r="A5" t="str">
        <f>L5</f>
      </c>
      <c r="K5" t="s">
        <v>516</v>
      </c>
      <c r="L5" s="2" t="s">
        <v>699</v>
      </c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 t="n">
        <v>34771960308.124</v>
      </c>
      <c r="X5" s="108" t="n">
        <v>34505522327.9598</v>
      </c>
      <c r="Y5" s="108" t="n">
        <v>39749055232.3268</v>
      </c>
      <c r="Z5" s="108" t="n">
        <v>57603373075.2766</v>
      </c>
      <c r="AA5" s="108" t="n">
        <v>68106048145.708</v>
      </c>
      <c r="AB5" s="108" t="n">
        <v>77903401149.8159</v>
      </c>
      <c r="AC5" s="108" t="n">
        <v>85116776817.2881</v>
      </c>
      <c r="AD5" s="108" t="n">
        <v>99651450297.1159</v>
      </c>
      <c r="AE5" s="108" t="n">
        <v>122895484993.633</v>
      </c>
      <c r="AF5" s="108" t="n">
        <v>115392227736.743</v>
      </c>
      <c r="AG5" s="108" t="n">
        <v>112773841229.609</v>
      </c>
      <c r="AH5" s="108" t="n">
        <v>112002045671.281</v>
      </c>
      <c r="AI5" s="108" t="n">
        <v>112706301394.788</v>
      </c>
      <c r="AJ5" s="108" t="n">
        <v>92009456672.6568</v>
      </c>
      <c r="AK5" s="108" t="n">
        <v>87683491745.7842</v>
      </c>
      <c r="AL5" s="108" t="n">
        <v>82490216234.141</v>
      </c>
      <c r="AM5" s="108" t="n">
        <v>81735528122.8488</v>
      </c>
      <c r="AN5" s="108" t="n">
        <v>86483132759.9886</v>
      </c>
      <c r="AO5" s="108" t="n">
        <v>102597589171.143</v>
      </c>
      <c r="AP5" s="108" t="n">
        <v>106177490090.298</v>
      </c>
      <c r="AQ5" s="108" t="n">
        <v>109077960637.558</v>
      </c>
      <c r="AR5" s="108" t="n">
        <v>118928831895.369</v>
      </c>
      <c r="AS5" s="108" t="n">
        <v>120230112251.207</v>
      </c>
      <c r="AT5" s="108" t="n">
        <v>53200181316.3679</v>
      </c>
      <c r="AU5" s="108"/>
      <c r="AV5" s="108"/>
    </row>
    <row r="6">
      <c r="A6" t="str">
        <f>L6</f>
      </c>
      <c r="K6" t="s">
        <v>517</v>
      </c>
      <c r="L6" s="2" t="s">
        <v>700</v>
      </c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 t="n">
        <v>27694622520.5188</v>
      </c>
      <c r="X6" s="108" t="n">
        <v>35321226116.5173</v>
      </c>
      <c r="Y6" s="108" t="n">
        <v>35479100087.3137</v>
      </c>
      <c r="Z6" s="108" t="n">
        <v>42482595240.0615</v>
      </c>
      <c r="AA6" s="108" t="n">
        <v>42241259511.0147</v>
      </c>
      <c r="AB6" s="108" t="n">
        <v>51515737177.5681</v>
      </c>
      <c r="AC6" s="108" t="n">
        <v>52686944659.3421</v>
      </c>
      <c r="AD6" s="108" t="n">
        <v>59156529141.1112</v>
      </c>
      <c r="AE6" s="108" t="n">
        <v>68785814990.9706</v>
      </c>
      <c r="AF6" s="108" t="n">
        <v>73316171682.0021</v>
      </c>
      <c r="AG6" s="108" t="n">
        <v>67896388549.7625</v>
      </c>
      <c r="AH6" s="108" t="n">
        <v>67582752969.7274</v>
      </c>
      <c r="AI6" s="108" t="n">
        <v>61772665022.7063</v>
      </c>
      <c r="AJ6" s="108" t="n">
        <v>51521870959.8257</v>
      </c>
      <c r="AK6" s="108" t="n">
        <v>47080827373.4356</v>
      </c>
      <c r="AL6" s="108" t="n">
        <v>46743111826.9035</v>
      </c>
      <c r="AM6" s="108" t="n">
        <v>46913522999.3205</v>
      </c>
      <c r="AN6" s="108" t="n">
        <v>52279423408.0778</v>
      </c>
      <c r="AO6" s="108" t="n">
        <v>61590797753.2091</v>
      </c>
      <c r="AP6" s="108" t="n">
        <v>69492927376.2443</v>
      </c>
      <c r="AQ6" s="108" t="n">
        <v>74295272089.9873</v>
      </c>
      <c r="AR6" s="108" t="n">
        <v>68774128716.5469</v>
      </c>
      <c r="AS6" s="108" t="n">
        <v>76336782621.0928</v>
      </c>
      <c r="AT6" s="108" t="n">
        <v>38965329412.2745</v>
      </c>
      <c r="AU6" s="108"/>
      <c r="AV6" s="108"/>
    </row>
    <row r="7">
      <c r="A7" t="str">
        <f>L7</f>
      </c>
      <c r="K7" t="s">
        <v>518</v>
      </c>
      <c r="L7" s="2" t="s">
        <v>701</v>
      </c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 t="n">
        <v>20595976226.5461</v>
      </c>
      <c r="X7" s="108" t="n">
        <v>21693661545.1428</v>
      </c>
      <c r="Y7" s="108" t="n">
        <v>26070453425.0865</v>
      </c>
      <c r="Z7" s="108" t="n">
        <v>32499585092.2557</v>
      </c>
      <c r="AA7" s="108" t="n">
        <v>34600451673.0244</v>
      </c>
      <c r="AB7" s="108" t="n">
        <v>43285206666.0946</v>
      </c>
      <c r="AC7" s="108" t="n">
        <v>45470779321.3648</v>
      </c>
      <c r="AD7" s="108" t="n">
        <v>49679874369.1679</v>
      </c>
      <c r="AE7" s="108" t="n">
        <v>54779583262.9025</v>
      </c>
      <c r="AF7" s="108" t="n">
        <v>59199358639.9791</v>
      </c>
      <c r="AG7" s="108" t="n">
        <v>57976561655.5411</v>
      </c>
      <c r="AH7" s="108" t="n">
        <v>56315376883.2436</v>
      </c>
      <c r="AI7" s="108" t="n">
        <v>56309344122.8112</v>
      </c>
      <c r="AJ7" s="108" t="n">
        <v>47138961458.9347</v>
      </c>
      <c r="AK7" s="108" t="n">
        <v>53465462041.4739</v>
      </c>
      <c r="AL7" s="108" t="n">
        <v>52495096053.1374</v>
      </c>
      <c r="AM7" s="108" t="n">
        <v>56507462593.3487</v>
      </c>
      <c r="AN7" s="108" t="n">
        <v>59161370863.6707</v>
      </c>
      <c r="AO7" s="108" t="n">
        <v>70182061058.5694</v>
      </c>
      <c r="AP7" s="108" t="n">
        <v>73210905668.2453</v>
      </c>
      <c r="AQ7" s="108" t="n">
        <v>75720333560.9938</v>
      </c>
      <c r="AR7" s="108" t="n">
        <v>74082748315.2369</v>
      </c>
      <c r="AS7" s="108" t="n">
        <v>81277666893.7311</v>
      </c>
      <c r="AT7" s="108" t="n">
        <v>32703442132.7152</v>
      </c>
      <c r="AU7" s="108"/>
      <c r="AV7" s="108"/>
    </row>
    <row r="8">
      <c r="A8" t="str">
        <f>L8</f>
      </c>
      <c r="K8" t="s">
        <v>519</v>
      </c>
      <c r="L8" s="2" t="s">
        <v>665</v>
      </c>
      <c r="M8" s="108" t="str">
        <f>Sum(M2:M7)</f>
      </c>
      <c r="N8" s="108" t="str">
        <f>Sum(N2:N7)</f>
      </c>
      <c r="O8" s="108" t="str">
        <f>Sum(O2:O7)</f>
      </c>
      <c r="P8" s="108" t="str">
        <f>Sum(P2:P7)</f>
      </c>
      <c r="Q8" s="108" t="str">
        <f>Sum(Q2:Q7)</f>
      </c>
      <c r="R8" s="108" t="str">
        <f>Sum(R2:R7)</f>
      </c>
      <c r="S8" s="108" t="str">
        <f>Sum(S2:S7)</f>
      </c>
      <c r="T8" s="108" t="str">
        <f>Sum(T2:T7)</f>
      </c>
      <c r="U8" s="108" t="str">
        <f>Sum(U2:U7)</f>
      </c>
      <c r="V8" s="108" t="str">
        <f>Sum(V2:V7)</f>
      </c>
      <c r="W8" s="108" t="str">
        <f>Sum(W2:W7)</f>
      </c>
      <c r="X8" s="108" t="str">
        <f>Sum(X2:X7)</f>
      </c>
      <c r="Y8" s="108" t="str">
        <f>Sum(Y2:Y7)</f>
      </c>
      <c r="Z8" s="108" t="str">
        <f>Sum(Z2:Z7)</f>
      </c>
      <c r="AA8" s="108" t="str">
        <f>Sum(AA2:AA7)</f>
      </c>
      <c r="AB8" s="108" t="str">
        <f>Sum(AB2:AB7)</f>
      </c>
      <c r="AC8" s="108" t="str">
        <f>Sum(AC2:AC7)</f>
      </c>
      <c r="AD8" s="108" t="str">
        <f>Sum(AD2:AD7)</f>
      </c>
      <c r="AE8" s="108" t="str">
        <f>Sum(AE2:AE7)</f>
      </c>
      <c r="AF8" s="108" t="str">
        <f>Sum(AF2:AF7)</f>
      </c>
      <c r="AG8" s="108" t="str">
        <f>Sum(AG2:AG7)</f>
      </c>
      <c r="AH8" s="108" t="str">
        <f>Sum(AH2:AH7)</f>
      </c>
      <c r="AI8" s="108" t="str">
        <f>Sum(AI2:AI7)</f>
      </c>
      <c r="AJ8" s="108" t="str">
        <f>Sum(AJ2:AJ7)</f>
      </c>
      <c r="AK8" s="108" t="str">
        <f>Sum(AK2:AK7)</f>
      </c>
      <c r="AL8" s="108" t="str">
        <f>Sum(AL2:AL7)</f>
      </c>
      <c r="AM8" s="108" t="str">
        <f>Sum(AM2:AM7)</f>
      </c>
      <c r="AN8" s="108" t="str">
        <f>Sum(AN2:AN7)</f>
      </c>
      <c r="AO8" s="108" t="str">
        <f>Sum(AO2:AO7)</f>
      </c>
      <c r="AP8" s="108" t="str">
        <f>Sum(AP2:AP7)</f>
      </c>
      <c r="AQ8" s="108" t="str">
        <f>Sum(AQ2:AQ7)</f>
      </c>
      <c r="AR8" s="108" t="str">
        <f>Sum(AR2:AR7)</f>
      </c>
      <c r="AS8" s="108" t="str">
        <f>Sum(AS2:AS7)</f>
      </c>
      <c r="AT8" s="108" t="str">
        <f>Sum(AT2:AT7)</f>
      </c>
      <c r="AU8" s="108" t="str">
        <f>Sum(AU2:AU7)</f>
      </c>
      <c r="AV8" s="108"/>
    </row>
    <row r="10">
      <c r="A10" s="106" t="n">
        <v>1000000000</v>
      </c>
    </row>
    <row r="11">
      <c r="A11" s="32" t="str">
        <f>L11</f>
      </c>
      <c r="B11" s="22" t="str">
        <f>AQ11</f>
      </c>
      <c r="C11" s="9" t="str">
        <f>AS11</f>
      </c>
      <c r="D11" s="9" t="str">
        <f>AT11</f>
      </c>
      <c r="E11" s="9" t="str">
        <f>AU11</f>
      </c>
      <c r="F11" s="9" t="str">
        <f>AS11&amp;"-"&amp;AT11</f>
      </c>
      <c r="G11" s="9" t="str">
        <f>AQ11&amp;"-"&amp;AT11</f>
      </c>
      <c r="H11" s="9" t="str">
        <f>AU11&amp;"/"&amp;AT11</f>
      </c>
      <c r="I11" s="9" t="str">
        <f>"Share "&amp;AT11</f>
      </c>
      <c r="J11" s="9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24" t="str">
        <f>L12</f>
      </c>
      <c r="B12" s="108" t="str">
        <f>AQ12</f>
      </c>
      <c r="C12" s="108" t="str">
        <f>AS12</f>
      </c>
      <c r="D12" s="108" t="str">
        <f>AT12</f>
      </c>
      <c r="E12" s="108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K12" t="s">
        <v>513</v>
      </c>
      <c r="L12" s="2" t="s">
        <v>688</v>
      </c>
      <c r="M12" s="108" t="n">
        <v>248917998790.874</v>
      </c>
      <c r="N12" s="108" t="n">
        <v>271885202720.129</v>
      </c>
      <c r="O12" s="108" t="n">
        <v>240412560734.939</v>
      </c>
      <c r="P12" s="108" t="n">
        <v>231031479111.987</v>
      </c>
      <c r="Q12" s="108" t="n">
        <v>218250472650.085</v>
      </c>
      <c r="R12" s="108" t="n">
        <v>212677633977.603</v>
      </c>
      <c r="S12" s="108" t="n">
        <v>212071611328.834</v>
      </c>
      <c r="T12" s="108" t="n">
        <v>204034317412.979</v>
      </c>
      <c r="U12" s="108" t="n">
        <v>203216983313.484</v>
      </c>
      <c r="V12" s="108" t="n">
        <v>209688280565.4</v>
      </c>
      <c r="W12" s="108" t="n">
        <v>8803225999.57178</v>
      </c>
      <c r="X12" s="108" t="n">
        <v>9013568711.16042</v>
      </c>
      <c r="Y12" s="108" t="n">
        <v>10645149198.6628</v>
      </c>
      <c r="Z12" s="108" t="n">
        <v>11061125099.6622</v>
      </c>
      <c r="AA12" s="108" t="n">
        <v>14656727633.9458</v>
      </c>
      <c r="AB12" s="108" t="n">
        <v>23003084448.4049</v>
      </c>
      <c r="AC12" s="108" t="n">
        <v>19916141880.4905</v>
      </c>
      <c r="AD12" s="108" t="n">
        <v>11592699836.7935</v>
      </c>
      <c r="AE12" s="108" t="n">
        <v>14666230120.2202</v>
      </c>
      <c r="AF12" s="108" t="n">
        <v>9288059234.71007</v>
      </c>
      <c r="AG12" s="108" t="n">
        <v>6947824064.64581</v>
      </c>
      <c r="AH12" s="108" t="n">
        <v>5778868031.6165</v>
      </c>
      <c r="AI12" s="108" t="n">
        <v>4040591181.29977</v>
      </c>
      <c r="AJ12" s="108" t="n">
        <v>2071229860.17048</v>
      </c>
      <c r="AK12" s="108" t="n">
        <v>860221059.722463</v>
      </c>
      <c r="AL12" s="108" t="n">
        <v>709321315.610776</v>
      </c>
      <c r="AM12" s="108" t="n">
        <v>951585170.123587</v>
      </c>
      <c r="AN12" s="108" t="n">
        <v>668354912.953427</v>
      </c>
      <c r="AO12" s="108" t="n">
        <v>287456108.23233</v>
      </c>
      <c r="AP12" s="108" t="n">
        <v>446161913.029099</v>
      </c>
      <c r="AQ12" s="108" t="n">
        <v>913218644.332686</v>
      </c>
      <c r="AR12" s="108" t="n">
        <v>861170613.266858</v>
      </c>
      <c r="AS12" s="108" t="n">
        <v>298334574.177027</v>
      </c>
      <c r="AT12" s="108" t="n">
        <v>235044504.6941</v>
      </c>
      <c r="AU12" s="108"/>
      <c r="AV12" s="108"/>
    </row>
    <row r="13">
      <c r="A13" s="24" t="str">
        <f>L13</f>
      </c>
      <c r="B13" s="108" t="str">
        <f>AQ13</f>
      </c>
      <c r="C13" s="108" t="str">
        <f>AS13</f>
      </c>
      <c r="D13" s="108" t="str">
        <f>AT13</f>
      </c>
      <c r="E13" s="108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K13" t="s">
        <v>514</v>
      </c>
      <c r="L13" s="2" t="s">
        <v>697</v>
      </c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 t="n">
        <v>2234650322.45166</v>
      </c>
      <c r="X13" s="108" t="n">
        <v>1747659439.34137</v>
      </c>
      <c r="Y13" s="108" t="n">
        <v>2920346815.88986</v>
      </c>
      <c r="Z13" s="108" t="n">
        <v>3046110753.17119</v>
      </c>
      <c r="AA13" s="108" t="n">
        <v>4099832286.3754</v>
      </c>
      <c r="AB13" s="108" t="n">
        <v>5698715366.68095</v>
      </c>
      <c r="AC13" s="108" t="n">
        <v>14171085948.1784</v>
      </c>
      <c r="AD13" s="108" t="n">
        <v>18218750236.4228</v>
      </c>
      <c r="AE13" s="108" t="n">
        <v>22884765812.5746</v>
      </c>
      <c r="AF13" s="108" t="n">
        <v>27563215802.389</v>
      </c>
      <c r="AG13" s="108" t="n">
        <v>30871182770.6769</v>
      </c>
      <c r="AH13" s="108" t="n">
        <v>26358426446.6969</v>
      </c>
      <c r="AI13" s="108" t="n">
        <v>24515090740.6204</v>
      </c>
      <c r="AJ13" s="108" t="n">
        <v>23221304089.216</v>
      </c>
      <c r="AK13" s="108" t="n">
        <v>15907097463.3666</v>
      </c>
      <c r="AL13" s="108" t="n">
        <v>13525445908.0466</v>
      </c>
      <c r="AM13" s="108" t="n">
        <v>12195896993.0738</v>
      </c>
      <c r="AN13" s="108" t="n">
        <v>12053779476.3372</v>
      </c>
      <c r="AO13" s="108" t="n">
        <v>13812884445.0043</v>
      </c>
      <c r="AP13" s="108" t="n">
        <v>13403479705.0021</v>
      </c>
      <c r="AQ13" s="108" t="n">
        <v>12289232311.3958</v>
      </c>
      <c r="AR13" s="108" t="n">
        <v>11879242580.524</v>
      </c>
      <c r="AS13" s="108" t="n">
        <v>15368637272.8972</v>
      </c>
      <c r="AT13" s="108" t="n">
        <v>6690070397.66</v>
      </c>
      <c r="AU13" s="108"/>
      <c r="AV13" s="108"/>
    </row>
    <row r="14">
      <c r="A14" s="24" t="str">
        <f>L14</f>
      </c>
      <c r="B14" s="108" t="str">
        <f>AQ14</f>
      </c>
      <c r="C14" s="108" t="str">
        <f>AS14</f>
      </c>
      <c r="D14" s="108" t="str">
        <f>AT14</f>
      </c>
      <c r="E14" s="108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K14" t="s">
        <v>515</v>
      </c>
      <c r="L14" s="2" t="s">
        <v>698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v>71534514001.723</v>
      </c>
      <c r="X14" s="108" t="n">
        <v>75367681436.6406</v>
      </c>
      <c r="Y14" s="108" t="n">
        <v>97147360210.0785</v>
      </c>
      <c r="Z14" s="108" t="n">
        <v>111066494268.953</v>
      </c>
      <c r="AA14" s="108" t="n">
        <v>112513493534.888</v>
      </c>
      <c r="AB14" s="108" t="n">
        <v>110925456161.399</v>
      </c>
      <c r="AC14" s="108" t="n">
        <v>128688305172.3</v>
      </c>
      <c r="AD14" s="108" t="n">
        <v>139610761290.037</v>
      </c>
      <c r="AE14" s="108" t="n">
        <v>144877447558.223</v>
      </c>
      <c r="AF14" s="108" t="n">
        <v>146641754960.537</v>
      </c>
      <c r="AG14" s="108" t="n">
        <v>130635792823.743</v>
      </c>
      <c r="AH14" s="108" t="n">
        <v>144890547077.183</v>
      </c>
      <c r="AI14" s="108" t="n">
        <v>137692439491.068</v>
      </c>
      <c r="AJ14" s="108" t="n">
        <v>123913696834.575</v>
      </c>
      <c r="AK14" s="108" t="n">
        <v>103399546797.634</v>
      </c>
      <c r="AL14" s="108" t="n">
        <v>101448976878.908</v>
      </c>
      <c r="AM14" s="108" t="n">
        <v>127374864270.755</v>
      </c>
      <c r="AN14" s="108" t="n">
        <v>137047892107.115</v>
      </c>
      <c r="AO14" s="108" t="n">
        <v>134678141631.357</v>
      </c>
      <c r="AP14" s="108" t="n">
        <v>144408799650.168</v>
      </c>
      <c r="AQ14" s="108" t="n">
        <v>176040114283.422</v>
      </c>
      <c r="AR14" s="108" t="n">
        <v>127431056946.961</v>
      </c>
      <c r="AS14" s="108" t="n">
        <v>127052476656.93</v>
      </c>
      <c r="AT14" s="108" t="n">
        <v>84206478607.0139</v>
      </c>
      <c r="AU14" s="108"/>
      <c r="AV14" s="108"/>
    </row>
    <row r="15">
      <c r="A15" s="24" t="str">
        <f>L15</f>
      </c>
      <c r="B15" s="108" t="str">
        <f>AQ15</f>
      </c>
      <c r="C15" s="108" t="str">
        <f>AS15</f>
      </c>
      <c r="D15" s="108" t="str">
        <f>AT15</f>
      </c>
      <c r="E15" s="108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K15" t="s">
        <v>516</v>
      </c>
      <c r="L15" s="2" t="s">
        <v>699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v>58457694436.027</v>
      </c>
      <c r="X15" s="108" t="n">
        <v>56636938391.7615</v>
      </c>
      <c r="Y15" s="108" t="n">
        <v>64233084110.6817</v>
      </c>
      <c r="Z15" s="108" t="n">
        <v>91331909947.47</v>
      </c>
      <c r="AA15" s="108" t="n">
        <v>105410235799.507</v>
      </c>
      <c r="AB15" s="108" t="n">
        <v>117013266685.09</v>
      </c>
      <c r="AC15" s="108" t="n">
        <v>123825586246.286</v>
      </c>
      <c r="AD15" s="108" t="n">
        <v>141086204368.835</v>
      </c>
      <c r="AE15" s="108" t="n">
        <v>170456219146.701</v>
      </c>
      <c r="AF15" s="108" t="n">
        <v>158429076951.437</v>
      </c>
      <c r="AG15" s="108" t="n">
        <v>153504714472.041</v>
      </c>
      <c r="AH15" s="108" t="n">
        <v>149454413247.074</v>
      </c>
      <c r="AI15" s="108" t="n">
        <v>147713745077.665</v>
      </c>
      <c r="AJ15" s="108" t="n">
        <v>118439253107.563</v>
      </c>
      <c r="AK15" s="108" t="n">
        <v>110848424167.491</v>
      </c>
      <c r="AL15" s="108" t="n">
        <v>103214234271.57</v>
      </c>
      <c r="AM15" s="108" t="n">
        <v>101458774885.332</v>
      </c>
      <c r="AN15" s="108" t="n">
        <v>105569960180.398</v>
      </c>
      <c r="AO15" s="108" t="n">
        <v>122520912794.443</v>
      </c>
      <c r="AP15" s="108" t="n">
        <v>124494152537.218</v>
      </c>
      <c r="AQ15" s="108" t="n">
        <v>126245820167.367</v>
      </c>
      <c r="AR15" s="108" t="n">
        <v>133067300728.198</v>
      </c>
      <c r="AS15" s="108" t="n">
        <v>125730230469.339</v>
      </c>
      <c r="AT15" s="108" t="n">
        <v>53200181316.3679</v>
      </c>
      <c r="AU15" s="108"/>
      <c r="AV15" s="108"/>
    </row>
    <row r="16">
      <c r="A16" s="24" t="str">
        <f>L16</f>
      </c>
      <c r="B16" s="108" t="str">
        <f>AQ16</f>
      </c>
      <c r="C16" s="108" t="str">
        <f>AS16</f>
      </c>
      <c r="D16" s="108" t="str">
        <f>AT16</f>
      </c>
      <c r="E16" s="108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K16" t="s">
        <v>517</v>
      </c>
      <c r="L16" s="2" t="s">
        <v>700</v>
      </c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 t="n">
        <v>46559462465.7199</v>
      </c>
      <c r="X16" s="108" t="n">
        <v>57975824520.7514</v>
      </c>
      <c r="Y16" s="108" t="n">
        <v>57332985822.1718</v>
      </c>
      <c r="Z16" s="108" t="n">
        <v>67357454184.6651</v>
      </c>
      <c r="AA16" s="108" t="n">
        <v>65378351068</v>
      </c>
      <c r="AB16" s="108" t="n">
        <v>77378196636.6948</v>
      </c>
      <c r="AC16" s="108" t="n">
        <v>76647542986.4204</v>
      </c>
      <c r="AD16" s="108" t="n">
        <v>83753624611.2749</v>
      </c>
      <c r="AE16" s="108" t="n">
        <v>95406026957.7255</v>
      </c>
      <c r="AF16" s="108" t="n">
        <v>100660275245.679</v>
      </c>
      <c r="AG16" s="108" t="n">
        <v>92418734915.6078</v>
      </c>
      <c r="AH16" s="108" t="n">
        <v>90181751861.542</v>
      </c>
      <c r="AI16" s="108" t="n">
        <v>80959729678.0246</v>
      </c>
      <c r="AJ16" s="108" t="n">
        <v>66321573193.2417</v>
      </c>
      <c r="AK16" s="108" t="n">
        <v>59519020273.2539</v>
      </c>
      <c r="AL16" s="108" t="n">
        <v>58486384385.1513</v>
      </c>
      <c r="AM16" s="108" t="n">
        <v>58234022320.2804</v>
      </c>
      <c r="AN16" s="108" t="n">
        <v>63817492166.4999</v>
      </c>
      <c r="AO16" s="108" t="n">
        <v>73551053406.0729</v>
      </c>
      <c r="AP16" s="108" t="n">
        <v>81481141564.7365</v>
      </c>
      <c r="AQ16" s="108" t="n">
        <v>85988658980.5621</v>
      </c>
      <c r="AR16" s="108" t="n">
        <v>76950118170.6376</v>
      </c>
      <c r="AS16" s="108" t="n">
        <v>79828930477.7842</v>
      </c>
      <c r="AT16" s="108" t="n">
        <v>38965329412.2745</v>
      </c>
      <c r="AU16" s="108"/>
      <c r="AV16" s="108"/>
    </row>
    <row r="17">
      <c r="A17" s="33" t="str">
        <f>L17</f>
      </c>
      <c r="B17" s="108" t="str">
        <f>AQ17</f>
      </c>
      <c r="C17" s="108" t="str">
        <f>AS17</f>
      </c>
      <c r="D17" s="108" t="str">
        <f>AT17</f>
      </c>
      <c r="E17" s="108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K17" t="s">
        <v>518</v>
      </c>
      <c r="L17" s="2" t="s">
        <v>701</v>
      </c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 t="n">
        <v>34625407201.4977</v>
      </c>
      <c r="X17" s="108" t="n">
        <v>35607708260.3208</v>
      </c>
      <c r="Y17" s="108" t="n">
        <v>42128941628.1597</v>
      </c>
      <c r="Z17" s="108" t="n">
        <v>51529086241.1321</v>
      </c>
      <c r="AA17" s="108" t="n">
        <v>53552391732.0811</v>
      </c>
      <c r="AB17" s="108" t="n">
        <v>65015690667.9667</v>
      </c>
      <c r="AC17" s="108" t="n">
        <v>66149660702.376</v>
      </c>
      <c r="AD17" s="108" t="n">
        <v>70336607117.7925</v>
      </c>
      <c r="AE17" s="108" t="n">
        <v>75979362870.0844</v>
      </c>
      <c r="AF17" s="108" t="n">
        <v>81278435553.2686</v>
      </c>
      <c r="AG17" s="108" t="n">
        <v>78916133794.5799</v>
      </c>
      <c r="AH17" s="108" t="n">
        <v>75146677531.0082</v>
      </c>
      <c r="AI17" s="108" t="n">
        <v>73799459305.4055</v>
      </c>
      <c r="AJ17" s="108" t="n">
        <v>60679669127.115</v>
      </c>
      <c r="AK17" s="108" t="n">
        <v>67590399249.459</v>
      </c>
      <c r="AL17" s="108" t="n">
        <v>65683439679.1726</v>
      </c>
      <c r="AM17" s="108" t="n">
        <v>70143033981.2924</v>
      </c>
      <c r="AN17" s="108" t="n">
        <v>72218285427.156</v>
      </c>
      <c r="AO17" s="108" t="n">
        <v>83810645573.2366</v>
      </c>
      <c r="AP17" s="108" t="n">
        <v>85840507718.7188</v>
      </c>
      <c r="AQ17" s="108" t="n">
        <v>87638011912.5804</v>
      </c>
      <c r="AR17" s="108" t="n">
        <v>82889835809.6032</v>
      </c>
      <c r="AS17" s="108" t="n">
        <v>84995843380.7946</v>
      </c>
      <c r="AT17" s="108" t="n">
        <v>32703442132.7152</v>
      </c>
      <c r="AU17" s="108"/>
      <c r="AV17" s="108"/>
    </row>
    <row r="18">
      <c r="A18" s="24" t="str">
        <f>L18</f>
      </c>
      <c r="B18" s="108" t="str">
        <f>AQ18</f>
      </c>
      <c r="C18" s="108" t="str">
        <f>AS18</f>
      </c>
      <c r="D18" s="108" t="str">
        <f>AT18</f>
      </c>
      <c r="E18" s="108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K18" t="s">
        <v>519</v>
      </c>
      <c r="L18" s="2" t="s">
        <v>665</v>
      </c>
      <c r="M18" s="108" t="str">
        <f>Sum(M12:M17)</f>
      </c>
      <c r="N18" s="108" t="str">
        <f>Sum(N12:N17)</f>
      </c>
      <c r="O18" s="108" t="str">
        <f>Sum(O12:O17)</f>
      </c>
      <c r="P18" s="108" t="str">
        <f>Sum(P12:P17)</f>
      </c>
      <c r="Q18" s="108" t="str">
        <f>Sum(Q12:Q17)</f>
      </c>
      <c r="R18" s="108" t="str">
        <f>Sum(R12:R17)</f>
      </c>
      <c r="S18" s="108" t="str">
        <f>Sum(S12:S17)</f>
      </c>
      <c r="T18" s="108" t="str">
        <f>Sum(T12:T17)</f>
      </c>
      <c r="U18" s="108" t="str">
        <f>Sum(U12:U17)</f>
      </c>
      <c r="V18" s="108" t="str">
        <f>Sum(V12:V17)</f>
      </c>
      <c r="W18" s="108" t="str">
        <f>Sum(W12:W17)</f>
      </c>
      <c r="X18" s="108" t="str">
        <f>Sum(X12:X17)</f>
      </c>
      <c r="Y18" s="108" t="str">
        <f>Sum(Y12:Y17)</f>
      </c>
      <c r="Z18" s="108" t="str">
        <f>Sum(Z12:Z17)</f>
      </c>
      <c r="AA18" s="108" t="str">
        <f>Sum(AA12:AA17)</f>
      </c>
      <c r="AB18" s="108" t="str">
        <f>Sum(AB12:AB17)</f>
      </c>
      <c r="AC18" s="108" t="str">
        <f>Sum(AC12:AC17)</f>
      </c>
      <c r="AD18" s="108" t="str">
        <f>Sum(AD12:AD17)</f>
      </c>
      <c r="AE18" s="108" t="str">
        <f>Sum(AE12:AE17)</f>
      </c>
      <c r="AF18" s="108" t="str">
        <f>Sum(AF12:AF17)</f>
      </c>
      <c r="AG18" s="108" t="str">
        <f>Sum(AG12:AG17)</f>
      </c>
      <c r="AH18" s="108" t="str">
        <f>Sum(AH12:AH17)</f>
      </c>
      <c r="AI18" s="108" t="str">
        <f>Sum(AI12:AI17)</f>
      </c>
      <c r="AJ18" s="108" t="str">
        <f>Sum(AJ12:AJ17)</f>
      </c>
      <c r="AK18" s="108" t="str">
        <f>Sum(AK12:AK17)</f>
      </c>
      <c r="AL18" s="108" t="str">
        <f>Sum(AL12:AL17)</f>
      </c>
      <c r="AM18" s="108" t="str">
        <f>Sum(AM12:AM17)</f>
      </c>
      <c r="AN18" s="108" t="str">
        <f>Sum(AN12:AN17)</f>
      </c>
      <c r="AO18" s="108" t="str">
        <f>Sum(AO12:AO17)</f>
      </c>
      <c r="AP18" s="108" t="str">
        <f>Sum(AP12:AP17)</f>
      </c>
      <c r="AQ18" s="108" t="str">
        <f>Sum(AQ12:AQ17)</f>
      </c>
      <c r="AR18" s="108" t="str">
        <f>Sum(AR12:AR17)</f>
      </c>
      <c r="AS18" s="108" t="str">
        <f>Sum(AS12:AS17)</f>
      </c>
      <c r="AT18" s="108" t="str">
        <f>Sum(AT12:AT17)</f>
      </c>
      <c r="AU18" s="108" t="str">
        <f>Sum(AU12:AU17)</f>
      </c>
      <c r="AV18" s="108"/>
    </row>
    <row r="19"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</row>
    <row r="20">
      <c r="A20" s="24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24" t="str">
        <f t="shared" ref="A21:A26" si="13">K21</f>
        <v>Unlabeled</v>
      </c>
      <c r="K21" t="str">
        <f t="shared" ref="K21:K26" si="14">K12</f>
        <v>Unlabeled</v>
      </c>
      <c r="L21" s="8" t="e">
        <f t="shared" ref="L21" si="15">L12/L$18</f>
        <v>#VALUE!</v>
      </c>
      <c r="M21" s="8" t="n">
        <f t="shared" ref="M21:AS26" si="16">M12/M$18</f>
        <v>1</v>
      </c>
      <c r="N21" s="8" t="n">
        <f t="shared" si="16"/>
        <v>1</v>
      </c>
      <c r="O21" s="8" t="n">
        <f t="shared" si="16"/>
        <v>1</v>
      </c>
      <c r="P21" s="8" t="n">
        <f t="shared" si="16"/>
        <v>1</v>
      </c>
      <c r="Q21" s="8" t="n">
        <f t="shared" si="16"/>
        <v>1</v>
      </c>
      <c r="R21" s="8" t="n">
        <f t="shared" si="16"/>
        <v>1</v>
      </c>
      <c r="S21" s="8" t="n">
        <f t="shared" si="16"/>
        <v>1</v>
      </c>
      <c r="T21" s="8" t="n">
        <f t="shared" si="16"/>
        <v>1</v>
      </c>
      <c r="U21" s="8" t="n">
        <f t="shared" si="16"/>
        <v>1</v>
      </c>
      <c r="V21" s="8" t="n">
        <f t="shared" si="16"/>
        <v>1</v>
      </c>
      <c r="W21" s="8" t="n">
        <f t="shared" si="16"/>
        <v>3.9615812636336713E-2</v>
      </c>
      <c r="X21" s="8" t="n">
        <f t="shared" si="16"/>
        <v>3.8136629265443783E-2</v>
      </c>
      <c r="Y21" s="8" t="n">
        <f t="shared" si="16"/>
        <v>3.8793163201057822E-2</v>
      </c>
      <c r="Z21" s="8" t="n">
        <f t="shared" si="16"/>
        <v>3.2979674968377302E-2</v>
      </c>
      <c r="AA21" s="8" t="n">
        <f t="shared" si="16"/>
        <v>4.1215615694642722E-2</v>
      </c>
      <c r="AB21" s="8" t="n">
        <f t="shared" si="16"/>
        <v>5.7646869227020468E-2</v>
      </c>
      <c r="AC21" s="8" t="n">
        <f t="shared" si="16"/>
        <v>4.6381508302855062E-2</v>
      </c>
      <c r="AD21" s="8" t="n">
        <f t="shared" si="16"/>
        <v>2.4952074010854173E-2</v>
      </c>
      <c r="AE21" s="8" t="n">
        <f t="shared" si="16"/>
        <v>2.7974571599594697E-2</v>
      </c>
      <c r="AF21" s="8" t="n">
        <f t="shared" si="16"/>
        <v>1.7730013240229901E-2</v>
      </c>
      <c r="AG21" s="8" t="n">
        <f t="shared" si="16"/>
        <v>1.4084539184548359E-2</v>
      </c>
      <c r="AH21" s="8" t="n">
        <f t="shared" si="16"/>
        <v>1.1750188064893271E-2</v>
      </c>
      <c r="AI21" s="8" t="n">
        <f t="shared" si="16"/>
        <v>8.6204601523884039E-3</v>
      </c>
      <c r="AJ21" s="8" t="n">
        <f t="shared" si="16"/>
        <v>5.2483138021990356E-3</v>
      </c>
      <c r="AK21" s="8" t="n">
        <f t="shared" si="16"/>
        <v>2.4020153820110087E-3</v>
      </c>
      <c r="AL21" s="8" t="n">
        <f t="shared" si="16"/>
        <v>2.067583464752617E-3</v>
      </c>
      <c r="AM21" s="8" t="n">
        <f t="shared" si="16"/>
        <v>2.5693645439030725E-3</v>
      </c>
      <c r="AN21" s="8" t="n">
        <f t="shared" si="16"/>
        <v>1.707706439613776E-3</v>
      </c>
      <c r="AO21" s="8" t="n">
        <f t="shared" si="16"/>
        <v>6.7059061875175165E-4</v>
      </c>
      <c r="AP21" s="8" t="n">
        <f t="shared" si="16"/>
        <v>9.9130736735138832E-4</v>
      </c>
      <c r="AQ21" s="8" t="n">
        <f t="shared" si="16"/>
        <v>1.8670834859215533E-3</v>
      </c>
      <c r="AR21" s="8" t="n">
        <f t="shared" si="16"/>
        <v>1.9884851502847203E-3</v>
      </c>
      <c r="AS21" s="8" t="n">
        <f t="shared" si="16"/>
        <v>6.8855796188093841E-4</v>
      </c>
    </row>
    <row r="22">
      <c r="A22" s="24" t="str">
        <f t="shared" si="13"/>
        <v>International</v>
      </c>
      <c r="K22" t="str">
        <f t="shared" si="14"/>
        <v>International</v>
      </c>
      <c r="L22" s="8" t="e">
        <f t="shared" ref="L22" si="17">L13/L$18</f>
        <v>#VALUE!</v>
      </c>
      <c r="M22" s="8" t="n">
        <f t="shared" si="16"/>
        <v>0</v>
      </c>
      <c r="N22" s="8" t="n">
        <f t="shared" si="16"/>
        <v>0</v>
      </c>
      <c r="O22" s="8" t="n">
        <f t="shared" si="16"/>
        <v>0</v>
      </c>
      <c r="P22" s="8" t="n">
        <f t="shared" si="16"/>
        <v>0</v>
      </c>
      <c r="Q22" s="8" t="n">
        <f t="shared" si="16"/>
        <v>0</v>
      </c>
      <c r="R22" s="8" t="n">
        <f t="shared" si="16"/>
        <v>0</v>
      </c>
      <c r="S22" s="8" t="n">
        <f t="shared" si="16"/>
        <v>0</v>
      </c>
      <c r="T22" s="8" t="n">
        <f t="shared" si="16"/>
        <v>0</v>
      </c>
      <c r="U22" s="8" t="n">
        <f t="shared" si="16"/>
        <v>0</v>
      </c>
      <c r="V22" s="8" t="n">
        <f t="shared" si="16"/>
        <v>0</v>
      </c>
      <c r="W22" s="8" t="n">
        <f t="shared" si="16"/>
        <v>1.005625534165324E-2</v>
      </c>
      <c r="X22" s="8" t="n">
        <f t="shared" si="16"/>
        <v>7.3943897535157944E-3</v>
      </c>
      <c r="Y22" s="8" t="n">
        <f t="shared" si="16"/>
        <v>1.0642358178195931E-2</v>
      </c>
      <c r="Z22" s="8" t="n">
        <f t="shared" si="16"/>
        <v>9.082235455445016E-3</v>
      </c>
      <c r="AA22" s="8" t="n">
        <f t="shared" si="16"/>
        <v>1.1528979465810394E-2</v>
      </c>
      <c r="AB22" s="8" t="n">
        <f t="shared" si="16"/>
        <v>1.428126302983028E-2</v>
      </c>
      <c r="AC22" s="25" t="n">
        <f t="shared" si="16"/>
        <v>3.3002192116825868E-2</v>
      </c>
      <c r="AD22" s="25" t="n">
        <f t="shared" si="16"/>
        <v>3.9213954530390747E-2</v>
      </c>
      <c r="AE22" s="25" t="n">
        <f t="shared" si="16"/>
        <v>4.3650721045294306E-2</v>
      </c>
      <c r="AF22" s="25" t="n">
        <f t="shared" si="16"/>
        <v>5.2615532348607573E-2</v>
      </c>
      <c r="AG22" s="25" t="n">
        <f t="shared" si="16"/>
        <v>6.2581662886295145E-2</v>
      </c>
      <c r="AH22" s="25" t="n">
        <f t="shared" si="16"/>
        <v>5.3594660087212496E-2</v>
      </c>
      <c r="AI22" s="25" t="n">
        <f t="shared" si="16"/>
        <v>5.2302089812937574E-2</v>
      </c>
      <c r="AJ22" s="25" t="n">
        <f t="shared" si="16"/>
        <v>5.8840736656076441E-2</v>
      </c>
      <c r="AK22" s="25" t="n">
        <f t="shared" si="16"/>
        <v>4.4417760246979354E-2</v>
      </c>
      <c r="AL22" s="8" t="n">
        <f t="shared" si="16"/>
        <v>3.9424993578267502E-2</v>
      </c>
      <c r="AM22" s="8" t="n">
        <f t="shared" si="16"/>
        <v>3.2930005951047128E-2</v>
      </c>
      <c r="AN22" s="8" t="n">
        <f t="shared" si="16"/>
        <v>3.0798482115534005E-2</v>
      </c>
      <c r="AO22" s="8" t="n">
        <f t="shared" si="16"/>
        <v>3.222332196620234E-2</v>
      </c>
      <c r="AP22" s="8" t="n">
        <f t="shared" si="16"/>
        <v>2.9780597114408575E-2</v>
      </c>
      <c r="AQ22" s="25" t="n">
        <f t="shared" si="16"/>
        <v>2.5125442680845853E-2</v>
      </c>
      <c r="AR22" s="25" t="n">
        <f t="shared" si="16"/>
        <v>2.7429753296379689E-2</v>
      </c>
      <c r="AS22" s="8" t="n">
        <f t="shared" si="16"/>
        <v>3.5470905732951391E-2</v>
      </c>
    </row>
    <row r="23">
      <c r="A23" s="24" t="str">
        <f t="shared" si="13"/>
        <v>U.S. Big Five</v>
      </c>
      <c r="K23" t="str">
        <f t="shared" si="14"/>
        <v>U.S. Big Five</v>
      </c>
      <c r="L23" s="8" t="e">
        <f t="shared" ref="L23" si="18">L14/L$18</f>
        <v>#VALUE!</v>
      </c>
      <c r="M23" s="8" t="n">
        <f t="shared" si="16"/>
        <v>0</v>
      </c>
      <c r="N23" s="8" t="n">
        <f t="shared" si="16"/>
        <v>0</v>
      </c>
      <c r="O23" s="8" t="n">
        <f t="shared" si="16"/>
        <v>0</v>
      </c>
      <c r="P23" s="8" t="n">
        <f t="shared" si="16"/>
        <v>0</v>
      </c>
      <c r="Q23" s="8" t="n">
        <f t="shared" si="16"/>
        <v>0</v>
      </c>
      <c r="R23" s="8" t="n">
        <f t="shared" si="16"/>
        <v>0</v>
      </c>
      <c r="S23" s="8" t="n">
        <f t="shared" si="16"/>
        <v>0</v>
      </c>
      <c r="T23" s="8" t="n">
        <f t="shared" si="16"/>
        <v>0</v>
      </c>
      <c r="U23" s="8" t="n">
        <f t="shared" si="16"/>
        <v>0</v>
      </c>
      <c r="V23" s="25" t="n">
        <f t="shared" si="16"/>
        <v>0</v>
      </c>
      <c r="W23" s="25" t="n">
        <f t="shared" si="16"/>
        <v>0.32191584129062628</v>
      </c>
      <c r="X23" s="25" t="n">
        <f t="shared" si="16"/>
        <v>0.31888250011190011</v>
      </c>
      <c r="Y23" s="25" t="n">
        <f t="shared" si="16"/>
        <v>0.35402541841827162</v>
      </c>
      <c r="Z23" s="25" t="n">
        <f t="shared" si="16"/>
        <v>0.33115409579619293</v>
      </c>
      <c r="AA23" s="25" t="n">
        <f t="shared" si="16"/>
        <v>0.31639483422311382</v>
      </c>
      <c r="AB23" s="25" t="n">
        <f t="shared" si="16"/>
        <v>0.27798468851542096</v>
      </c>
      <c r="AC23" s="25" t="n">
        <f t="shared" si="16"/>
        <v>0.29969447549860384</v>
      </c>
      <c r="AD23" s="25" t="n">
        <f t="shared" si="16"/>
        <v>0.30049756290284857</v>
      </c>
      <c r="AE23" s="25" t="n">
        <f t="shared" si="16"/>
        <v>0.2763412612963409</v>
      </c>
      <c r="AF23" s="25" t="n">
        <f t="shared" si="16"/>
        <v>0.27992502968808081</v>
      </c>
      <c r="AG23" s="25" t="n">
        <f t="shared" si="16"/>
        <v>0.26482319152166778</v>
      </c>
      <c r="AH23" s="25" t="n">
        <f t="shared" si="16"/>
        <v>0.29460634291486693</v>
      </c>
      <c r="AI23" s="25" t="n">
        <f t="shared" si="16"/>
        <v>0.29376201022546411</v>
      </c>
      <c r="AJ23" s="25" t="n">
        <f t="shared" si="16"/>
        <v>0.31398637972749127</v>
      </c>
      <c r="AK23" s="25" t="n">
        <f t="shared" si="16"/>
        <v>0.28872497260299101</v>
      </c>
      <c r="AL23" s="25" t="n">
        <f t="shared" si="16"/>
        <v>0.29571115726345748</v>
      </c>
      <c r="AM23" s="25" t="n">
        <f t="shared" si="16"/>
        <v>0.34392345563691346</v>
      </c>
      <c r="AN23" s="25" t="n">
        <f t="shared" si="16"/>
        <v>0.35016959305739814</v>
      </c>
      <c r="AO23" s="25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25" t="n">
        <f t="shared" si="16"/>
        <v>0.29323786765294657</v>
      </c>
    </row>
    <row r="24">
      <c r="A24" s="24" t="str">
        <f t="shared" si="13"/>
        <v>U.S. Large</v>
      </c>
      <c r="K24" t="str">
        <f t="shared" si="14"/>
        <v>U.S. Large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 t="n">
        <f t="shared" si="16"/>
        <v>0.26306822862920026</v>
      </c>
      <c r="X24" s="8" t="n">
        <f t="shared" si="16"/>
        <v>0.23963226901482335</v>
      </c>
      <c r="Y24" s="8" t="n">
        <f t="shared" si="16"/>
        <v>0.23407887182323003</v>
      </c>
      <c r="Z24" s="8" t="n">
        <f t="shared" si="16"/>
        <v>0.27231377252940153</v>
      </c>
      <c r="AA24" s="8" t="n">
        <f t="shared" si="16"/>
        <v>0.29642003846287868</v>
      </c>
      <c r="AB24" s="8" t="n">
        <f t="shared" si="16"/>
        <v>0.29324104328494099</v>
      </c>
      <c r="AC24" s="8" t="n">
        <f t="shared" si="16"/>
        <v>0.28836998104607614</v>
      </c>
      <c r="AD24" s="8" t="n">
        <f t="shared" si="16"/>
        <v>0.30367329982515928</v>
      </c>
      <c r="AE24" s="8" t="n">
        <f t="shared" si="16"/>
        <v>0.32513056648016087</v>
      </c>
      <c r="AF24" s="8" t="n">
        <f t="shared" si="16"/>
        <v>0.30242589555083327</v>
      </c>
      <c r="AG24" s="8" t="n">
        <f t="shared" si="16"/>
        <v>0.31118277404230538</v>
      </c>
      <c r="AH24" s="8" t="n">
        <f t="shared" si="16"/>
        <v>0.30388606439420007</v>
      </c>
      <c r="AI24" s="8" t="n">
        <f t="shared" si="16"/>
        <v>0.31514211566250505</v>
      </c>
      <c r="AJ24" s="8" t="n">
        <f t="shared" si="16"/>
        <v>0.30011462211895906</v>
      </c>
      <c r="AK24" s="8" t="n">
        <f t="shared" si="16"/>
        <v>0.3095246470807152</v>
      </c>
      <c r="AL24" s="8" t="n">
        <f t="shared" si="16"/>
        <v>0.30085666313755849</v>
      </c>
      <c r="AM24" s="8" t="n">
        <f t="shared" si="16"/>
        <v>0.27394771066509915</v>
      </c>
      <c r="AN24" s="8" t="n">
        <f t="shared" si="16"/>
        <v>0.26974066822248111</v>
      </c>
      <c r="AO24" s="8" t="n">
        <f t="shared" si="16"/>
        <v>0.28582233032407794</v>
      </c>
      <c r="AP24" s="8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8" t="n">
        <f t="shared" si="16"/>
        <v>0.29018611563076141</v>
      </c>
    </row>
    <row r="25">
      <c r="A25" s="24" t="str">
        <f t="shared" si="13"/>
        <v>U.S. Medium</v>
      </c>
      <c r="K25" t="str">
        <f t="shared" si="14"/>
        <v>U.S. Medium</v>
      </c>
      <c r="L25" s="8" t="e">
        <f t="shared" ref="L25" si="19">L17/L$18</f>
        <v>#VALUE!</v>
      </c>
      <c r="M25" s="8" t="n">
        <f t="shared" ref="M25:V25" si="20">M17/M$18</f>
        <v>0</v>
      </c>
      <c r="N25" s="8" t="n">
        <f t="shared" si="20"/>
        <v>0</v>
      </c>
      <c r="O25" s="8" t="n">
        <f t="shared" si="20"/>
        <v>0</v>
      </c>
      <c r="P25" s="8" t="n">
        <f t="shared" si="20"/>
        <v>0</v>
      </c>
      <c r="Q25" s="8" t="n">
        <f t="shared" si="20"/>
        <v>0</v>
      </c>
      <c r="R25" s="8" t="n">
        <f t="shared" si="20"/>
        <v>0</v>
      </c>
      <c r="S25" s="8" t="n">
        <f t="shared" si="20"/>
        <v>0</v>
      </c>
      <c r="T25" s="8" t="n">
        <f t="shared" si="20"/>
        <v>0</v>
      </c>
      <c r="U25" s="8" t="n">
        <f t="shared" si="20"/>
        <v>0</v>
      </c>
      <c r="V25" s="8" t="n">
        <f t="shared" si="20"/>
        <v>0</v>
      </c>
      <c r="W25" s="8" t="n">
        <f t="shared" si="16"/>
        <v>0.20952443360879683</v>
      </c>
      <c r="X25" s="8" t="n">
        <f t="shared" si="16"/>
        <v>0.24529712891284697</v>
      </c>
      <c r="Y25" s="8" t="n">
        <f t="shared" si="16"/>
        <v>0.2089334620206949</v>
      </c>
      <c r="Z25" s="8" t="n">
        <f t="shared" si="16"/>
        <v>0.20083191589393212</v>
      </c>
      <c r="AA25" s="8" t="n">
        <f t="shared" si="16"/>
        <v>0.18384792701798303</v>
      </c>
      <c r="AB25" s="8" t="n">
        <f t="shared" si="16"/>
        <v>0.19391359417660756</v>
      </c>
      <c r="AC25" s="8" t="n">
        <f t="shared" si="16"/>
        <v>0.17849986572452273</v>
      </c>
      <c r="AD25" s="8" t="n">
        <f t="shared" si="16"/>
        <v>0.18027091785340896</v>
      </c>
      <c r="AE25" s="8" t="n">
        <f t="shared" si="16"/>
        <v>0.18197878461501205</v>
      </c>
      <c r="AF25" s="8" t="n">
        <f t="shared" si="16"/>
        <v>0.19215080005104912</v>
      </c>
      <c r="AG25" s="8" t="n">
        <f t="shared" si="16"/>
        <v>0.18735006545846136</v>
      </c>
      <c r="AH25" s="8" t="n">
        <f t="shared" si="16"/>
        <v>0.18336680100622493</v>
      </c>
      <c r="AI25" s="8" t="n">
        <f t="shared" si="16"/>
        <v>0.17272475544359464</v>
      </c>
      <c r="AJ25" s="8" t="n">
        <f t="shared" si="16"/>
        <v>0.16805301751732873</v>
      </c>
      <c r="AK25" s="8" t="n">
        <f t="shared" si="16"/>
        <v>0.16619635220824119</v>
      </c>
      <c r="AL25" s="8" t="n">
        <f t="shared" si="16"/>
        <v>0.17048054049211683</v>
      </c>
      <c r="AM25" s="8" t="n">
        <f t="shared" si="16"/>
        <v>0.15723703657462018</v>
      </c>
      <c r="AN25" s="8" t="n">
        <f t="shared" si="16"/>
        <v>0.16305938689243654</v>
      </c>
      <c r="AO25" s="8" t="n">
        <f t="shared" si="16"/>
        <v>0.17158322610267032</v>
      </c>
      <c r="AP25" s="8" t="n">
        <f t="shared" si="16"/>
        <v>0.18103933476736878</v>
      </c>
      <c r="AQ25" s="25" t="n">
        <f t="shared" si="16"/>
        <v>0.17580456351333523</v>
      </c>
      <c r="AR25" s="25" t="n">
        <f t="shared" si="16"/>
        <v>0.17768159402758388</v>
      </c>
      <c r="AS25" s="8" t="n">
        <f t="shared" si="16"/>
        <v>0.18424564373923943</v>
      </c>
    </row>
    <row r="26">
      <c r="A26" s="24" t="str">
        <f t="shared" si="13"/>
        <v>U.S. Small</v>
      </c>
      <c r="K26" t="str">
        <f t="shared" si="14"/>
        <v>U.S. Small</v>
      </c>
      <c r="L26" s="8" t="e">
        <f>#REF!/L$18</f>
        <v>#REF!</v>
      </c>
      <c r="M26" s="8" t="e">
        <f>#REF!/M$18</f>
        <v>#REF!</v>
      </c>
      <c r="N26" s="25" t="e">
        <f>#REF!/N$18</f>
        <v>#REF!</v>
      </c>
      <c r="O26" s="25" t="e">
        <f>#REF!/O$18</f>
        <v>#REF!</v>
      </c>
      <c r="P26" s="25" t="e">
        <f>#REF!/P$18</f>
        <v>#REF!</v>
      </c>
      <c r="Q26" s="25" t="e">
        <f>#REF!/Q$18</f>
        <v>#REF!</v>
      </c>
      <c r="R26" s="25" t="e">
        <f>#REF!/R$18</f>
        <v>#REF!</v>
      </c>
      <c r="S26" s="25" t="e">
        <f>#REF!/S$18</f>
        <v>#REF!</v>
      </c>
      <c r="T26" s="25" t="e">
        <f>#REF!/T$18</f>
        <v>#REF!</v>
      </c>
      <c r="U26" s="25" t="e">
        <f>#REF!/U$18</f>
        <v>#REF!</v>
      </c>
      <c r="V26" s="25" t="e">
        <f>#REF!/V$18</f>
        <v>#REF!</v>
      </c>
      <c r="W26" s="25" t="n">
        <f t="shared" si="16"/>
        <v>0.15581942849338665</v>
      </c>
      <c r="X26" s="25" t="n">
        <f t="shared" si="16"/>
        <v>0.15065708294147004</v>
      </c>
      <c r="Y26" s="25" t="n">
        <f t="shared" si="16"/>
        <v>0.15352672635854966</v>
      </c>
      <c r="Z26" s="25" t="n">
        <f t="shared" si="16"/>
        <v>0.15363830535665116</v>
      </c>
      <c r="AA26" s="25" t="n">
        <f t="shared" si="16"/>
        <v>0.15059260513557135</v>
      </c>
      <c r="AB26" s="25" t="n">
        <f t="shared" si="16"/>
        <v>0.16293254176617977</v>
      </c>
      <c r="AC26" s="25" t="n">
        <f t="shared" si="16"/>
        <v>0.15405197731111639</v>
      </c>
      <c r="AD26" s="25" t="n">
        <f t="shared" si="16"/>
        <v>0.15139219087733832</v>
      </c>
      <c r="AE26" s="25" t="n">
        <f t="shared" si="16"/>
        <v>0.14492409496359729</v>
      </c>
      <c r="AF26" s="25" t="n">
        <f t="shared" si="16"/>
        <v>0.15515272912119929</v>
      </c>
      <c r="AG26" s="25" t="n">
        <f t="shared" si="16"/>
        <v>0.15997776690672205</v>
      </c>
      <c r="AH26" s="25" t="n">
        <f t="shared" si="16"/>
        <v>0.1527959435326024</v>
      </c>
      <c r="AI26" s="25" t="n">
        <f t="shared" si="16"/>
        <v>0.15744856870311014</v>
      </c>
      <c r="AJ26" s="25" t="n">
        <f t="shared" si="16"/>
        <v>0.15375693017794553</v>
      </c>
      <c r="AK26" s="25" t="n">
        <f t="shared" si="16"/>
        <v>0.18873425247906228</v>
      </c>
      <c r="AL26" s="25" t="n">
        <f t="shared" si="16"/>
        <v>0.19145906206384705</v>
      </c>
      <c r="AM26" s="25" t="n">
        <f t="shared" si="16"/>
        <v>0.1893924266284169</v>
      </c>
      <c r="AN26" s="5" t="n">
        <f t="shared" si="16"/>
        <v>0.18452416327253643</v>
      </c>
      <c r="AO26" s="25" t="n">
        <f t="shared" si="16"/>
        <v>0.19551726703095818</v>
      </c>
      <c r="AP26" s="25" t="n">
        <f t="shared" si="16"/>
        <v>0.19072521708772516</v>
      </c>
      <c r="AQ26" s="25" t="n">
        <f t="shared" si="16"/>
        <v>0.17917667997300071</v>
      </c>
      <c r="AR26" s="5" t="n">
        <f t="shared" si="16"/>
        <v>0.19139669314965219</v>
      </c>
      <c r="AS26" s="8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8"/>
      <c r="Q35" s="8"/>
      <c r="R35" s="8"/>
      <c r="S35" s="8"/>
      <c r="T35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0" t="n">
        <v>29993312707</v>
      </c>
      <c r="N2" s="110" t="n">
        <v>31945138023</v>
      </c>
      <c r="O2" s="110" t="n">
        <v>29753069568</v>
      </c>
      <c r="P2" s="110" t="n">
        <v>30346592157</v>
      </c>
      <c r="Q2" s="110" t="n">
        <v>31747329388</v>
      </c>
      <c r="R2" s="110" t="n">
        <v>28791249139</v>
      </c>
      <c r="S2" s="110" t="n">
        <v>32842967690</v>
      </c>
      <c r="T2" s="110" t="n">
        <v>34627617203</v>
      </c>
      <c r="U2" s="110" t="n">
        <v>37288669184</v>
      </c>
      <c r="V2" s="110" t="n">
        <v>39481622310</v>
      </c>
      <c r="W2" s="110" t="n">
        <v>42900745026.2254</v>
      </c>
      <c r="X2" s="110" t="n">
        <v>45976185336.1147</v>
      </c>
      <c r="Y2" s="110" t="n">
        <v>60156576466.4668</v>
      </c>
      <c r="Z2" s="110" t="n">
        <v>70094875081.1242</v>
      </c>
      <c r="AA2" s="110" t="n">
        <v>72879695389.0973</v>
      </c>
      <c r="AB2" s="110" t="n">
        <v>73955064530.1327</v>
      </c>
      <c r="AC2" s="110" t="n">
        <v>88529372143.8244</v>
      </c>
      <c r="AD2" s="110" t="n">
        <v>99099604893.9582</v>
      </c>
      <c r="AE2" s="110" t="n">
        <v>105264552633.32</v>
      </c>
      <c r="AF2" s="110" t="n">
        <v>107244143391.108</v>
      </c>
      <c r="AG2" s="110" t="n">
        <v>96938455561.3224</v>
      </c>
      <c r="AH2" s="110" t="n">
        <v>109466888590.19</v>
      </c>
      <c r="AI2" s="110" t="n">
        <v>105328351728.117</v>
      </c>
      <c r="AJ2" s="110" t="n">
        <v>96470039134.8329</v>
      </c>
      <c r="AK2" s="110" t="n">
        <v>82023892386.7645</v>
      </c>
      <c r="AL2" s="110" t="n">
        <v>81896241039.7281</v>
      </c>
      <c r="AM2" s="110" t="n">
        <v>102881694245.343</v>
      </c>
      <c r="AN2" s="110" t="n">
        <v>112391466999.317</v>
      </c>
      <c r="AO2" s="110" t="n">
        <v>113267573443.81</v>
      </c>
      <c r="AP2" s="110" t="n">
        <v>123632452590.874</v>
      </c>
      <c r="AQ2" s="110" t="n">
        <v>152890921780.422</v>
      </c>
      <c r="AR2" s="110" t="n">
        <v>114061638431.527</v>
      </c>
      <c r="AS2" s="110" t="n">
        <v>121882875773.232</v>
      </c>
      <c r="AT2" s="110" t="n">
        <v>104575439819.489</v>
      </c>
      <c r="AU2" s="110"/>
      <c r="AV2" s="110"/>
    </row>
    <row r="3">
      <c r="A3" t="str">
        <f>L3</f>
      </c>
      <c r="L3" s="1" t="s">
        <v>704</v>
      </c>
      <c r="M3" s="110" t="n">
        <v>35960786888</v>
      </c>
      <c r="N3" s="110" t="n">
        <v>37864157273</v>
      </c>
      <c r="O3" s="110" t="n">
        <v>35093190779</v>
      </c>
      <c r="P3" s="110" t="n">
        <v>33829226700</v>
      </c>
      <c r="Q3" s="110" t="n">
        <v>31124696371</v>
      </c>
      <c r="R3" s="110" t="n">
        <v>28535738215</v>
      </c>
      <c r="S3" s="110" t="n">
        <v>30194250369</v>
      </c>
      <c r="T3" s="110" t="n">
        <v>29073824093</v>
      </c>
      <c r="U3" s="110" t="n">
        <v>28131511337</v>
      </c>
      <c r="V3" s="110" t="n">
        <v>29678232189</v>
      </c>
      <c r="W3" s="110" t="n">
        <v>36653830891.0772</v>
      </c>
      <c r="X3" s="110" t="n">
        <v>35998398305.5322</v>
      </c>
      <c r="Y3" s="110" t="n">
        <v>42381463220.2916</v>
      </c>
      <c r="Z3" s="110" t="n">
        <v>60445773431.7873</v>
      </c>
      <c r="AA3" s="110" t="n">
        <v>71766627394.7276</v>
      </c>
      <c r="AB3" s="110" t="n">
        <v>82800129395.1916</v>
      </c>
      <c r="AC3" s="110" t="n">
        <v>92000891755.0588</v>
      </c>
      <c r="AD3" s="110" t="n">
        <v>105928763717.02</v>
      </c>
      <c r="AE3" s="110" t="n">
        <v>131048237527.631</v>
      </c>
      <c r="AF3" s="110" t="n">
        <v>126936138397.079</v>
      </c>
      <c r="AG3" s="110" t="n">
        <v>124154367544.358</v>
      </c>
      <c r="AH3" s="110" t="n">
        <v>119014672696.879</v>
      </c>
      <c r="AI3" s="110" t="n">
        <v>119093054262.581</v>
      </c>
      <c r="AJ3" s="110" t="n">
        <v>99540490417.936</v>
      </c>
      <c r="AK3" s="110" t="n">
        <v>91792880525.5915</v>
      </c>
      <c r="AL3" s="110" t="n">
        <v>86114018146.0155</v>
      </c>
      <c r="AM3" s="110" t="n">
        <v>84481946263.1313</v>
      </c>
      <c r="AN3" s="110" t="n">
        <v>89287969430.3488</v>
      </c>
      <c r="AO3" s="110" t="n">
        <v>105515595591.482</v>
      </c>
      <c r="AP3" s="110" t="n">
        <v>109010384493.989</v>
      </c>
      <c r="AQ3" s="110" t="n">
        <v>111487957573.267</v>
      </c>
      <c r="AR3" s="110" t="n">
        <v>121770791315.808</v>
      </c>
      <c r="AS3" s="110" t="n">
        <v>125459132863.292</v>
      </c>
      <c r="AT3" s="110" t="n">
        <v>63606303641.162</v>
      </c>
      <c r="AU3" s="110"/>
      <c r="AV3" s="110"/>
    </row>
    <row r="4">
      <c r="A4" t="str">
        <f>L4</f>
      </c>
      <c r="L4" s="1" t="s">
        <v>705</v>
      </c>
      <c r="M4" s="110" t="n">
        <v>28304563806</v>
      </c>
      <c r="N4" s="110" t="n">
        <v>41243339793</v>
      </c>
      <c r="O4" s="110" t="n">
        <v>34954992394</v>
      </c>
      <c r="P4" s="110" t="n">
        <v>33954732784</v>
      </c>
      <c r="Q4" s="110" t="n">
        <v>32186662449</v>
      </c>
      <c r="R4" s="110" t="n">
        <v>35189234715</v>
      </c>
      <c r="S4" s="110" t="n">
        <v>30275743132</v>
      </c>
      <c r="T4" s="110" t="n">
        <v>30248655247</v>
      </c>
      <c r="U4" s="110" t="n">
        <v>30401001630</v>
      </c>
      <c r="V4" s="110" t="n">
        <v>32561367732</v>
      </c>
      <c r="W4" s="110" t="n">
        <v>31100530145.8081</v>
      </c>
      <c r="X4" s="110" t="n">
        <v>38966962858.1461</v>
      </c>
      <c r="Y4" s="110" t="n">
        <v>39612957887.1713</v>
      </c>
      <c r="Z4" s="110" t="n">
        <v>47768969950.1194</v>
      </c>
      <c r="AA4" s="110" t="n">
        <v>48569159612.2097</v>
      </c>
      <c r="AB4" s="110" t="n">
        <v>58269438616.2116</v>
      </c>
      <c r="AC4" s="110" t="n">
        <v>61770256961.762</v>
      </c>
      <c r="AD4" s="110" t="n">
        <v>66224957959.5519</v>
      </c>
      <c r="AE4" s="110" t="n">
        <v>76959429255.3568</v>
      </c>
      <c r="AF4" s="110" t="n">
        <v>81925233733.8894</v>
      </c>
      <c r="AG4" s="110" t="n">
        <v>78499602620.0274</v>
      </c>
      <c r="AH4" s="110" t="n">
        <v>79508541893.602</v>
      </c>
      <c r="AI4" s="110" t="n">
        <v>73851313891.3049</v>
      </c>
      <c r="AJ4" s="110" t="n">
        <v>61864991428.2104</v>
      </c>
      <c r="AK4" s="110" t="n">
        <v>55327467763.5359</v>
      </c>
      <c r="AL4" s="110" t="n">
        <v>53120708055.9327</v>
      </c>
      <c r="AM4" s="110" t="n">
        <v>53715270833.0302</v>
      </c>
      <c r="AN4" s="110" t="n">
        <v>59160285003.5676</v>
      </c>
      <c r="AO4" s="110" t="n">
        <v>69692597329.9626</v>
      </c>
      <c r="AP4" s="110" t="n">
        <v>77577265720.7347</v>
      </c>
      <c r="AQ4" s="110" t="n">
        <v>81652038481.413</v>
      </c>
      <c r="AR4" s="110" t="n">
        <v>76335036698.7234</v>
      </c>
      <c r="AS4" s="110" t="n">
        <v>85357470472.6379</v>
      </c>
      <c r="AT4" s="110" t="n">
        <v>52831366802.6367</v>
      </c>
      <c r="AU4" s="110"/>
      <c r="AV4" s="110"/>
    </row>
    <row r="5">
      <c r="A5" t="str">
        <f>L5</f>
      </c>
      <c r="L5" s="1" t="s">
        <v>706</v>
      </c>
      <c r="M5" s="110" t="n">
        <v>13434309635</v>
      </c>
      <c r="N5" s="110" t="n">
        <v>19368531588</v>
      </c>
      <c r="O5" s="110" t="n">
        <v>17618999024</v>
      </c>
      <c r="P5" s="110" t="n">
        <v>17645725767</v>
      </c>
      <c r="Q5" s="110" t="n">
        <v>18075942350</v>
      </c>
      <c r="R5" s="110" t="n">
        <v>19041220687</v>
      </c>
      <c r="S5" s="110" t="n">
        <v>19347310930</v>
      </c>
      <c r="T5" s="110" t="n">
        <v>17934266701</v>
      </c>
      <c r="U5" s="110" t="n">
        <v>17287313973</v>
      </c>
      <c r="V5" s="110" t="n">
        <v>19012119521</v>
      </c>
      <c r="W5" s="110" t="n">
        <v>20622919579.8267</v>
      </c>
      <c r="X5" s="110" t="n">
        <v>21718823666.6832</v>
      </c>
      <c r="Y5" s="110" t="n">
        <v>26081056934.6363</v>
      </c>
      <c r="Z5" s="110" t="n">
        <v>32504697183.2557</v>
      </c>
      <c r="AA5" s="110" t="n">
        <v>34636760347.6753</v>
      </c>
      <c r="AB5" s="110" t="n">
        <v>43335778640.4322</v>
      </c>
      <c r="AC5" s="110" t="n">
        <v>45538690936.0466</v>
      </c>
      <c r="AD5" s="110" t="n">
        <v>49801516489.8353</v>
      </c>
      <c r="AE5" s="110" t="n">
        <v>54966152991.4389</v>
      </c>
      <c r="AF5" s="110" t="n">
        <v>59264297174.3836</v>
      </c>
      <c r="AG5" s="110" t="n">
        <v>58000101028.2196</v>
      </c>
      <c r="AH5" s="110" t="n">
        <v>56336618492.7451</v>
      </c>
      <c r="AI5" s="110" t="n">
        <v>56329327535.1296</v>
      </c>
      <c r="AJ5" s="110" t="n">
        <v>47162095570.4335</v>
      </c>
      <c r="AK5" s="110" t="n">
        <v>53480597525.2223</v>
      </c>
      <c r="AL5" s="110" t="n">
        <v>52513238319.9196</v>
      </c>
      <c r="AM5" s="110" t="n">
        <v>56545292999.5397</v>
      </c>
      <c r="AN5" s="110" t="n">
        <v>59257743329.9273</v>
      </c>
      <c r="AO5" s="110" t="n">
        <v>70247348618.0209</v>
      </c>
      <c r="AP5" s="110" t="n">
        <v>73264343703.1215</v>
      </c>
      <c r="AQ5" s="110" t="n">
        <v>75791247967.9727</v>
      </c>
      <c r="AR5" s="110" t="n">
        <v>74140173552.3501</v>
      </c>
      <c r="AS5" s="110" t="n">
        <v>81359227854.287</v>
      </c>
      <c r="AT5" s="110" t="n">
        <v>41173434144.6482</v>
      </c>
      <c r="AU5" s="110"/>
      <c r="AV5" s="110"/>
    </row>
    <row r="6">
      <c r="A6" t="str">
        <f>L6</f>
      </c>
      <c r="L6" s="1" t="s">
        <v>688</v>
      </c>
      <c r="M6" s="110" t="n">
        <v>12657156369</v>
      </c>
      <c r="N6" s="110" t="n">
        <v>5733027167</v>
      </c>
      <c r="O6" s="110" t="n">
        <v>5986408785</v>
      </c>
      <c r="P6" s="110" t="n">
        <v>5597104734</v>
      </c>
      <c r="Q6" s="110" t="n">
        <v>4027272167</v>
      </c>
      <c r="R6" s="110" t="n">
        <v>5034572112</v>
      </c>
      <c r="S6" s="110" t="n">
        <v>5788506977</v>
      </c>
      <c r="T6" s="110" t="n">
        <v>4097788635</v>
      </c>
      <c r="U6" s="110" t="n">
        <v>3857386043</v>
      </c>
      <c r="V6" s="110" t="n">
        <v>1451694736</v>
      </c>
      <c r="W6" s="110" t="n">
        <v>900460863.45</v>
      </c>
      <c r="X6" s="110" t="n">
        <v>1333268377.3601</v>
      </c>
      <c r="Y6" s="110" t="n">
        <v>1578466717.5624</v>
      </c>
      <c r="Z6" s="110" t="n">
        <v>718771866.0504</v>
      </c>
      <c r="AA6" s="110" t="n">
        <v>1909714305.0791</v>
      </c>
      <c r="AB6" s="110" t="n">
        <v>7302949843.9221</v>
      </c>
      <c r="AC6" s="110" t="n">
        <v>7325966314.1613</v>
      </c>
      <c r="AD6" s="110" t="n">
        <v>7098637520.5433</v>
      </c>
      <c r="AE6" s="110" t="n">
        <v>9749727339.6583</v>
      </c>
      <c r="AF6" s="110" t="n">
        <v>6185568090.5255</v>
      </c>
      <c r="AG6" s="110" t="n">
        <v>4811342087.0799</v>
      </c>
      <c r="AH6" s="110" t="n">
        <v>4239194287.7461</v>
      </c>
      <c r="AI6" s="110" t="n">
        <v>3034383238.4543</v>
      </c>
      <c r="AJ6" s="110" t="n">
        <v>1543435791.2686</v>
      </c>
      <c r="AK6" s="110" t="n">
        <v>659522423.3848</v>
      </c>
      <c r="AL6" s="110" t="n">
        <v>540236205.0285</v>
      </c>
      <c r="AM6" s="110" t="n">
        <v>737581287.3478</v>
      </c>
      <c r="AN6" s="110" t="n">
        <v>518382042.1777</v>
      </c>
      <c r="AO6" s="110" t="n">
        <v>232705770.1764</v>
      </c>
      <c r="AP6" s="110" t="n">
        <v>370959641.2267</v>
      </c>
      <c r="AQ6" s="110" t="n">
        <v>779333300.5137</v>
      </c>
      <c r="AR6" s="110" t="n">
        <v>756248599.2491</v>
      </c>
      <c r="AS6" s="110" t="n">
        <v>261985085.754</v>
      </c>
      <c r="AT6" s="110" t="n">
        <v>234458350.4513</v>
      </c>
      <c r="AU6" s="110"/>
      <c r="AV6" s="110"/>
    </row>
    <row r="7">
      <c r="A7" t="str">
        <f>L7</f>
      </c>
      <c r="L7" s="1" t="s">
        <v>665</v>
      </c>
      <c r="M7" s="110" t="str">
        <f>Sum(M2:M6)</f>
      </c>
      <c r="N7" s="110" t="str">
        <f>Sum(N2:N6)</f>
      </c>
      <c r="O7" s="110" t="str">
        <f>Sum(O2:O6)</f>
      </c>
      <c r="P7" s="110" t="str">
        <f>Sum(P2:P6)</f>
      </c>
      <c r="Q7" s="110" t="str">
        <f>Sum(Q2:Q6)</f>
      </c>
      <c r="R7" s="110" t="str">
        <f>Sum(R2:R6)</f>
      </c>
      <c r="S7" s="110" t="str">
        <f>Sum(S2:S6)</f>
      </c>
      <c r="T7" s="110" t="str">
        <f>Sum(T2:T6)</f>
      </c>
      <c r="U7" s="110" t="str">
        <f>Sum(U2:U6)</f>
      </c>
      <c r="V7" s="110" t="str">
        <f>Sum(V2:V6)</f>
      </c>
      <c r="W7" s="110" t="str">
        <f>Sum(W2:W6)</f>
      </c>
      <c r="X7" s="110" t="str">
        <f>Sum(X2:X6)</f>
      </c>
      <c r="Y7" s="110" t="str">
        <f>Sum(Y2:Y6)</f>
      </c>
      <c r="Z7" s="110" t="str">
        <f>Sum(Z2:Z6)</f>
      </c>
      <c r="AA7" s="110" t="str">
        <f>Sum(AA2:AA6)</f>
      </c>
      <c r="AB7" s="110" t="str">
        <f>Sum(AB2:AB6)</f>
      </c>
      <c r="AC7" s="110" t="str">
        <f>Sum(AC2:AC6)</f>
      </c>
      <c r="AD7" s="110" t="str">
        <f>Sum(AD2:AD6)</f>
      </c>
      <c r="AE7" s="110" t="str">
        <f>Sum(AE2:AE6)</f>
      </c>
      <c r="AF7" s="110" t="str">
        <f>Sum(AF2:AF6)</f>
      </c>
      <c r="AG7" s="110" t="str">
        <f>Sum(AG2:AG6)</f>
      </c>
      <c r="AH7" s="110" t="str">
        <f>Sum(AH2:AH6)</f>
      </c>
      <c r="AI7" s="110" t="str">
        <f>Sum(AI2:AI6)</f>
      </c>
      <c r="AJ7" s="110" t="str">
        <f>Sum(AJ2:AJ6)</f>
      </c>
      <c r="AK7" s="110" t="str">
        <f>Sum(AK2:AK6)</f>
      </c>
      <c r="AL7" s="110" t="str">
        <f>Sum(AL2:AL6)</f>
      </c>
      <c r="AM7" s="110" t="str">
        <f>Sum(AM2:AM6)</f>
      </c>
      <c r="AN7" s="110" t="str">
        <f>Sum(AN2:AN6)</f>
      </c>
      <c r="AO7" s="110" t="str">
        <f>Sum(AO2:AO6)</f>
      </c>
      <c r="AP7" s="110" t="str">
        <f>Sum(AP2:AP6)</f>
      </c>
      <c r="AQ7" s="110" t="str">
        <f>Sum(AQ2:AQ6)</f>
      </c>
      <c r="AR7" s="110" t="str">
        <f>Sum(AR2:AR6)</f>
      </c>
      <c r="AS7" s="110" t="str">
        <f>Sum(AS2:AS6)</f>
      </c>
      <c r="AT7" s="110" t="str">
        <f>Sum(AT2:AT6)</f>
      </c>
      <c r="AU7" s="110" t="str">
        <f>Sum(AU2:AU6)</f>
      </c>
      <c r="AV7" s="110"/>
    </row>
    <row r="9">
      <c r="A9" s="106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9" t="n">
        <f t="shared" ref="C10:E16" si="4">AR10</f>
        <v>2021</v>
      </c>
      <c r="D10" s="9" t="n">
        <f t="shared" si="4"/>
        <v>2022</v>
      </c>
      <c r="E10" s="9" t="n">
        <f t="shared" si="4"/>
        <v>2023</v>
      </c>
      <c r="F10" s="9" t="str">
        <f>C10&amp;"-"&amp;$D10</f>
        <v>2021-2022</v>
      </c>
      <c r="G10" s="9" t="str">
        <f>B10&amp;"-"&amp;$D10</f>
        <v>2015-2022</v>
      </c>
      <c r="H10" s="9" t="str">
        <f>$E10&amp;"/"&amp;D10</f>
        <v>2023/2022</v>
      </c>
      <c r="I10" s="9" t="str">
        <f>"Share "&amp;AS10</f>
        <v>Share 2022</v>
      </c>
      <c r="J10" s="9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4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80.327660921568139</v>
      </c>
      <c r="F11" s="25" t="n">
        <f>(D11/C11)-1</f>
        <v>-6.7084379064685784E-4</v>
      </c>
      <c r="G11" s="8" t="n">
        <f>(D11/B11)-1</f>
        <v>0.24078763325500674</v>
      </c>
      <c r="H11" s="8" t="n">
        <f>E11/D11</f>
        <v>0.65905616693046354</v>
      </c>
      <c r="I11" s="4" t="n">
        <f t="shared" ref="I11:J15" si="6">AR19</f>
        <v>0.29468426735641817</v>
      </c>
      <c r="J11" s="4" t="n">
        <f t="shared" si="6"/>
        <v>0.29417520802643798</v>
      </c>
      <c r="L11" s="1" t="str">
        <f>L2</f>
        <v>Big Five</v>
      </c>
      <c r="M11" s="109" t="n">
        <f t="shared" ref="M11:AT11" si="7">IF(M2="","",M2/VLOOKUP(M$10,deflator,2,FALSE)/$A$9)</f>
        <v>59.612655790500398</v>
      </c>
      <c r="N11" s="109" t="n">
        <f t="shared" si="7"/>
        <v>61.305261117630366</v>
      </c>
      <c r="O11" s="109" t="n">
        <f t="shared" si="7"/>
        <v>55.70627486197737</v>
      </c>
      <c r="P11" s="109" t="n">
        <f t="shared" si="7"/>
        <v>55.513456611998365</v>
      </c>
      <c r="Q11" s="109" t="n">
        <f t="shared" si="7"/>
        <v>56.83737827690171</v>
      </c>
      <c r="R11" s="109" t="n">
        <f t="shared" si="7"/>
        <v>50.475873637051883</v>
      </c>
      <c r="S11" s="109" t="n">
        <f t="shared" si="7"/>
        <v>56.51701179646264</v>
      </c>
      <c r="T11" s="109" t="n">
        <f t="shared" si="7"/>
        <v>58.548010637480232</v>
      </c>
      <c r="U11" s="109" t="n">
        <f t="shared" si="7"/>
        <v>62.269753475651306</v>
      </c>
      <c r="V11" s="109" t="n">
        <f t="shared" si="7"/>
        <v>65.120113947335852</v>
      </c>
      <c r="W11" s="109" t="n">
        <f t="shared" si="7"/>
        <v>69.316022896357694</v>
      </c>
      <c r="X11" s="109" t="n">
        <f t="shared" si="7"/>
        <v>72.526381342962537</v>
      </c>
      <c r="Y11" s="109" t="n">
        <f t="shared" si="7"/>
        <v>93.421108328933315</v>
      </c>
      <c r="Z11" s="109" t="n">
        <f t="shared" si="7"/>
        <v>106.81325778289795</v>
      </c>
      <c r="AA11" s="109" t="n">
        <f t="shared" si="7"/>
        <v>108.40704037219307</v>
      </c>
      <c r="AB11" s="109" t="n">
        <f t="shared" si="7"/>
        <v>106.76557695109967</v>
      </c>
      <c r="AC11" s="109" t="n">
        <f t="shared" si="7"/>
        <v>123.77599454143629</v>
      </c>
      <c r="AD11" s="109" t="n">
        <f t="shared" si="7"/>
        <v>134.85642147519346</v>
      </c>
      <c r="AE11" s="109" t="n">
        <f t="shared" si="7"/>
        <v>140.31930885611649</v>
      </c>
      <c r="AF11" s="109" t="n">
        <f t="shared" si="7"/>
        <v>141.52001451902831</v>
      </c>
      <c r="AG11" s="109" t="n">
        <f t="shared" si="7"/>
        <v>126.81757431999125</v>
      </c>
      <c r="AH11" s="109" t="n">
        <f t="shared" si="7"/>
        <v>140.378465110544</v>
      </c>
      <c r="AI11" s="109" t="n">
        <f t="shared" si="7"/>
        <v>132.63999330591002</v>
      </c>
      <c r="AJ11" s="109" t="n">
        <f t="shared" si="7"/>
        <v>119.30150272855474</v>
      </c>
      <c r="AK11" s="109" t="n">
        <f t="shared" si="7"/>
        <v>99.511259830488882</v>
      </c>
      <c r="AL11" s="109" t="n">
        <f t="shared" si="7"/>
        <v>98.230247067737039</v>
      </c>
      <c r="AM11" s="109" t="n">
        <f t="shared" si="7"/>
        <v>122.38703725131573</v>
      </c>
      <c r="AN11" s="109" t="n">
        <f t="shared" si="7"/>
        <v>131.35459346898364</v>
      </c>
      <c r="AO11" s="109" t="n">
        <f t="shared" si="7"/>
        <v>129.34154445328599</v>
      </c>
      <c r="AP11" s="109" t="n">
        <f t="shared" si="7"/>
        <v>138.46526820961938</v>
      </c>
      <c r="AQ11" s="109" t="n">
        <f t="shared" si="7"/>
        <v>168.97975943756103</v>
      </c>
      <c r="AR11" s="109" t="n">
        <f t="shared" si="7"/>
        <v>121.96469503157206</v>
      </c>
      <c r="AS11" s="109" t="n">
        <f t="shared" si="7"/>
        <v>121.882875773232</v>
      </c>
      <c r="AT11" s="109" t="n">
        <f t="shared" si="7"/>
        <v>80.327660921568139</v>
      </c>
    </row>
    <row r="12">
      <c r="A12" s="24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52.684402855774493</v>
      </c>
      <c r="F12" s="25" t="n">
        <f t="shared" ref="F12:F16" si="8">(D12/C12)-1</f>
        <v>-3.6471367654964726E-2</v>
      </c>
      <c r="G12" s="8" t="n">
        <f t="shared" ref="G12:G16" si="9">(D12/B12)-1</f>
        <v>0.21463882642364052</v>
      </c>
      <c r="H12" s="8" t="n">
        <f t="shared" ref="H12:H16" si="10">E12/D12</f>
        <v>0.41993278331664113</v>
      </c>
      <c r="I12" s="4" t="n">
        <f t="shared" si="6"/>
        <v>0.31460127101235591</v>
      </c>
      <c r="J12" s="4" t="n">
        <f t="shared" si="6"/>
        <v>0.30280682396715308</v>
      </c>
      <c r="L12" s="1" t="str">
        <f>L3</f>
        <v>Large</v>
      </c>
      <c r="M12" s="109" t="n">
        <f t="shared" ref="M12:AT12" si="11">IF(M3="","",M3/VLOOKUP(M$10,deflator,2,FALSE)/$A$9)</f>
        <v>71.473199097796609</v>
      </c>
      <c r="N12" s="109" t="n">
        <f t="shared" si="11"/>
        <v>72.664329919282508</v>
      </c>
      <c r="O12" s="109" t="n">
        <f t="shared" si="11"/>
        <v>65.704512499151619</v>
      </c>
      <c r="P12" s="109" t="n">
        <f t="shared" si="11"/>
        <v>61.88428996943292</v>
      </c>
      <c r="Q12" s="109" t="n">
        <f t="shared" si="11"/>
        <v>55.722675749252438</v>
      </c>
      <c r="R12" s="109" t="n">
        <f t="shared" si="11"/>
        <v>50.027920265857567</v>
      </c>
      <c r="S12" s="109" t="n">
        <f t="shared" si="11"/>
        <v>51.959031851123179</v>
      </c>
      <c r="T12" s="109" t="n">
        <f t="shared" si="11"/>
        <v>49.157715712582153</v>
      </c>
      <c r="U12" s="109" t="n">
        <f t="shared" si="11"/>
        <v>46.977870602154013</v>
      </c>
      <c r="V12" s="109" t="n">
        <f t="shared" si="11"/>
        <v>48.950619271125142</v>
      </c>
      <c r="W12" s="109" t="n">
        <f t="shared" si="11"/>
        <v>59.222696009870951</v>
      </c>
      <c r="X12" s="109" t="n">
        <f t="shared" si="11"/>
        <v>56.786650396418437</v>
      </c>
      <c r="Y12" s="109" t="n">
        <f t="shared" si="11"/>
        <v>65.816964648056697</v>
      </c>
      <c r="Z12" s="109" t="n">
        <f t="shared" si="11"/>
        <v>92.109586784823065</v>
      </c>
      <c r="AA12" s="109" t="n">
        <f t="shared" si="11"/>
        <v>106.75137473914648</v>
      </c>
      <c r="AB12" s="109" t="n">
        <f t="shared" si="11"/>
        <v>119.53479646957014</v>
      </c>
      <c r="AC12" s="109" t="n">
        <f t="shared" si="11"/>
        <v>128.62964686094631</v>
      </c>
      <c r="AD12" s="109" t="n">
        <f t="shared" si="11"/>
        <v>144.14965651431726</v>
      </c>
      <c r="AE12" s="109" t="n">
        <f t="shared" si="11"/>
        <v>174.68936747154066</v>
      </c>
      <c r="AF12" s="109" t="n">
        <f t="shared" si="11"/>
        <v>167.50568917718135</v>
      </c>
      <c r="AG12" s="109" t="n">
        <f t="shared" si="11"/>
        <v>162.42218469478308</v>
      </c>
      <c r="AH12" s="109" t="n">
        <f t="shared" si="11"/>
        <v>152.62238010041395</v>
      </c>
      <c r="AI12" s="109" t="n">
        <f t="shared" si="11"/>
        <v>149.97388320425324</v>
      </c>
      <c r="AJ12" s="109" t="n">
        <f t="shared" si="11"/>
        <v>123.09863451593839</v>
      </c>
      <c r="AK12" s="109" t="n">
        <f t="shared" si="11"/>
        <v>111.3629811847981</v>
      </c>
      <c r="AL12" s="109" t="n">
        <f t="shared" si="11"/>
        <v>103.28924955634055</v>
      </c>
      <c r="AM12" s="109" t="n">
        <f t="shared" si="11"/>
        <v>100.49888058523617</v>
      </c>
      <c r="AN12" s="109" t="n">
        <f t="shared" si="11"/>
        <v>104.35298372131558</v>
      </c>
      <c r="AO12" s="109" t="n">
        <f t="shared" si="11"/>
        <v>120.48947181234459</v>
      </c>
      <c r="AP12" s="109" t="n">
        <f t="shared" si="11"/>
        <v>122.08891605947245</v>
      </c>
      <c r="AQ12" s="109" t="n">
        <f t="shared" si="11"/>
        <v>123.21992719732603</v>
      </c>
      <c r="AR12" s="109" t="n">
        <f t="shared" si="11"/>
        <v>130.20799657810861</v>
      </c>
      <c r="AS12" s="109" t="n">
        <f t="shared" si="11"/>
        <v>125.45913286329201</v>
      </c>
      <c r="AT12" s="109" t="n">
        <f t="shared" si="11"/>
        <v>52.684402855774493</v>
      </c>
    </row>
    <row r="13">
      <c r="A13" s="24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41.565761587444278</v>
      </c>
      <c r="F13" s="25" t="n">
        <f t="shared" si="8"/>
        <v>4.5738480618350952E-2</v>
      </c>
      <c r="G13" s="8" t="n">
        <f t="shared" si="9"/>
        <v>0.33966562393296562</v>
      </c>
      <c r="H13" s="8" t="n">
        <f t="shared" si="10"/>
        <v>0.48696102821801118</v>
      </c>
      <c r="I13" s="4" t="n">
        <f t="shared" si="6"/>
        <v>0.19721559914898598</v>
      </c>
      <c r="J13" s="4" t="n">
        <f t="shared" si="6"/>
        <v>0.20601787965371815</v>
      </c>
      <c r="L13" s="1" t="str">
        <f>L4</f>
        <v>Medium</v>
      </c>
      <c r="M13" s="109" t="n">
        <f t="shared" ref="M13:AT13" si="13">IF(M4="","",M4/VLOOKUP(M$10,deflator,2,FALSE)/$A$9)</f>
        <v>56.256214041790066</v>
      </c>
      <c r="N13" s="109" t="n">
        <f t="shared" si="13"/>
        <v>79.149249990799447</v>
      </c>
      <c r="O13" s="109" t="n">
        <f t="shared" si="13"/>
        <v>65.445765508267314</v>
      </c>
      <c r="P13" s="109" t="n">
        <f t="shared" si="13"/>
        <v>62.113880050343163</v>
      </c>
      <c r="Q13" s="109" t="n">
        <f t="shared" si="13"/>
        <v>57.623918116912463</v>
      </c>
      <c r="R13" s="109" t="n">
        <f t="shared" si="13"/>
        <v>61.692612094863485</v>
      </c>
      <c r="S13" s="109" t="n">
        <f t="shared" si="13"/>
        <v>52.09926666459284</v>
      </c>
      <c r="T13" s="109" t="n">
        <f t="shared" si="13"/>
        <v>51.14410786016763</v>
      </c>
      <c r="U13" s="109" t="n">
        <f t="shared" si="13"/>
        <v>50.767777942723093</v>
      </c>
      <c r="V13" s="109" t="n">
        <f t="shared" si="13"/>
        <v>53.705999220094981</v>
      </c>
      <c r="W13" s="109" t="n">
        <f t="shared" si="13"/>
        <v>50.250061120334131</v>
      </c>
      <c r="X13" s="109" t="n">
        <f t="shared" si="13"/>
        <v>61.469493116189646</v>
      </c>
      <c r="Y13" s="109" t="n">
        <f t="shared" si="13"/>
        <v>61.517570436705043</v>
      </c>
      <c r="Z13" s="109" t="n">
        <f t="shared" si="13"/>
        <v>72.792187665651753</v>
      </c>
      <c r="AA13" s="109" t="n">
        <f t="shared" si="13"/>
        <v>72.245620934798509</v>
      </c>
      <c r="AB13" s="109" t="n">
        <f t="shared" si="13"/>
        <v>84.120949281867325</v>
      </c>
      <c r="AC13" s="109" t="n">
        <f t="shared" si="13"/>
        <v>86.36314483402235</v>
      </c>
      <c r="AD13" s="109" t="n">
        <f t="shared" si="13"/>
        <v>90.120044901559297</v>
      </c>
      <c r="AE13" s="109" t="n">
        <f t="shared" si="13"/>
        <v>102.58813297473341</v>
      </c>
      <c r="AF13" s="109" t="n">
        <f t="shared" si="13"/>
        <v>108.10902955523184</v>
      </c>
      <c r="AG13" s="109" t="n">
        <f t="shared" si="13"/>
        <v>102.69535584933658</v>
      </c>
      <c r="AH13" s="109" t="n">
        <f t="shared" si="13"/>
        <v>101.96039385010407</v>
      </c>
      <c r="AI13" s="109" t="n">
        <f t="shared" si="13"/>
        <v>93.00095956557567</v>
      </c>
      <c r="AJ13" s="109" t="n">
        <f t="shared" si="13"/>
        <v>76.506514456359483</v>
      </c>
      <c r="AK13" s="109" t="n">
        <f t="shared" si="13"/>
        <v>67.123198621437609</v>
      </c>
      <c r="AL13" s="109" t="n">
        <f t="shared" si="13"/>
        <v>63.715504039020587</v>
      </c>
      <c r="AM13" s="109" t="n">
        <f t="shared" si="13"/>
        <v>63.899150384609442</v>
      </c>
      <c r="AN13" s="109" t="n">
        <f t="shared" si="13"/>
        <v>69.142038925428864</v>
      </c>
      <c r="AO13" s="109" t="n">
        <f t="shared" si="13"/>
        <v>79.582778208717215</v>
      </c>
      <c r="AP13" s="109" t="n">
        <f t="shared" si="13"/>
        <v>86.884605780144099</v>
      </c>
      <c r="AQ13" s="109" t="n">
        <f t="shared" si="13"/>
        <v>90.244349759309571</v>
      </c>
      <c r="AR13" s="109" t="n">
        <f t="shared" si="13"/>
        <v>81.624107800035773</v>
      </c>
      <c r="AS13" s="109" t="n">
        <f t="shared" si="13"/>
        <v>85.3574704726379</v>
      </c>
      <c r="AT13" s="109" t="n">
        <f t="shared" si="13"/>
        <v>41.565761587444278</v>
      </c>
    </row>
    <row r="14">
      <c r="A14" s="24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31.223622230808907</v>
      </c>
      <c r="F14" s="25" t="n">
        <f t="shared" si="8"/>
        <v>2.6263047044876586E-2</v>
      </c>
      <c r="G14" s="8" t="n">
        <f t="shared" si="9"/>
        <v>0.29168539695620987</v>
      </c>
      <c r="H14" s="8" t="n">
        <f t="shared" si="10"/>
        <v>0.38377481023701315</v>
      </c>
      <c r="I14" s="4" t="n">
        <f t="shared" si="6"/>
        <v>0.1915450542828003</v>
      </c>
      <c r="J14" s="4" t="n">
        <f t="shared" si="6"/>
        <v>0.1963677639460622</v>
      </c>
      <c r="L14" s="1" t="str">
        <f>L5</f>
        <v>Small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f t="shared" ref="W14:AT14" si="14">IF(W5="","",W5/VLOOKUP(W$10,deflator,2,FALSE)/$A$9)</f>
        <v>33.321070879099004</v>
      </c>
      <c r="X14" s="109" t="n">
        <f t="shared" si="14"/>
        <v>34.260947837555847</v>
      </c>
      <c r="Y14" s="109" t="n">
        <f t="shared" si="14"/>
        <v>40.502990501494551</v>
      </c>
      <c r="Z14" s="109" t="n">
        <f t="shared" si="14"/>
        <v>49.531903657320044</v>
      </c>
      <c r="AA14" s="109" t="n">
        <f t="shared" si="14"/>
        <v>51.521465029807679</v>
      </c>
      <c r="AB14" s="109" t="n">
        <f t="shared" si="14"/>
        <v>62.561900778082965</v>
      </c>
      <c r="AC14" s="109" t="n">
        <f t="shared" si="14"/>
        <v>63.669227785407422</v>
      </c>
      <c r="AD14" s="109" t="n">
        <f t="shared" si="14"/>
        <v>67.770747472137316</v>
      </c>
      <c r="AE14" s="109" t="n">
        <f t="shared" si="14"/>
        <v>73.270748844629438</v>
      </c>
      <c r="AF14" s="109" t="n">
        <f t="shared" si="14"/>
        <v>78.205521825019105</v>
      </c>
      <c r="AG14" s="109" t="n">
        <f t="shared" si="14"/>
        <v>75.877339700963759</v>
      </c>
      <c r="AH14" s="109" t="n">
        <f t="shared" si="14"/>
        <v>72.245115718385108</v>
      </c>
      <c r="AI14" s="109" t="n">
        <f t="shared" si="14"/>
        <v>70.935522151454208</v>
      </c>
      <c r="AJ14" s="109" t="n">
        <f t="shared" si="14"/>
        <v>58.32389956343286</v>
      </c>
      <c r="AK14" s="109" t="n">
        <f t="shared" si="14"/>
        <v>64.882578494664926</v>
      </c>
      <c r="AL14" s="109" t="n">
        <f t="shared" si="14"/>
        <v>62.986875942087622</v>
      </c>
      <c r="AM14" s="109" t="n">
        <f t="shared" si="14"/>
        <v>67.265716525021986</v>
      </c>
      <c r="AN14" s="109" t="n">
        <f t="shared" si="14"/>
        <v>69.25594080055275</v>
      </c>
      <c r="AO14" s="109" t="n">
        <f t="shared" si="14"/>
        <v>80.216255083018794</v>
      </c>
      <c r="AP14" s="109" t="n">
        <f t="shared" si="14"/>
        <v>82.054240520690655</v>
      </c>
      <c r="AQ14" s="109" t="n">
        <f t="shared" si="14"/>
        <v>83.766823431766056</v>
      </c>
      <c r="AR14" s="109" t="n">
        <f t="shared" si="14"/>
        <v>79.277167865062282</v>
      </c>
      <c r="AS14" s="109" t="n">
        <f t="shared" si="14"/>
        <v>81.359227854286999</v>
      </c>
      <c r="AT14" s="109" t="n">
        <f t="shared" si="14"/>
        <v>31.223622230808907</v>
      </c>
    </row>
    <row r="15">
      <c r="A15" s="24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0.2195234899458095</v>
      </c>
      <c r="F15" s="25" t="n">
        <f t="shared" si="8"/>
        <v>-0.67602055519685367</v>
      </c>
      <c r="G15" s="8" t="n">
        <f t="shared" si="9"/>
        <v>-0.59569267029428863</v>
      </c>
      <c r="H15" s="8" t="n">
        <f t="shared" si="10"/>
        <v>0.83792361429283302</v>
      </c>
      <c r="I15" s="4" t="n">
        <f t="shared" si="6"/>
        <v>1.9538081994396536E-3</v>
      </c>
      <c r="J15" s="4" t="n">
        <f t="shared" si="6"/>
        <v>6.3232440662868913E-4</v>
      </c>
      <c r="L15" s="1" t="str">
        <f>L6</f>
        <v>Unlabeled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f t="shared" ref="W15:AT15" si="15">IF(W6="","",W6/VLOOKUP(W$10,deflator,2,FALSE)/$A$9)</f>
        <v>1.4549016757172595</v>
      </c>
      <c r="X15" s="109" t="n">
        <f t="shared" si="15"/>
        <v>2.1032003865047728</v>
      </c>
      <c r="Y15" s="109" t="n">
        <f t="shared" si="15"/>
        <v>2.4513048926115815</v>
      </c>
      <c r="Z15" s="109" t="n">
        <f t="shared" si="15"/>
        <v>1.0952921240915439</v>
      </c>
      <c r="AA15" s="109" t="n">
        <f t="shared" si="15"/>
        <v>2.8406605525005455</v>
      </c>
      <c r="AB15" s="109" t="n">
        <f t="shared" si="15"/>
        <v>10.54293791081203</v>
      </c>
      <c r="AC15" s="109" t="n">
        <f t="shared" si="15"/>
        <v>10.242688325398113</v>
      </c>
      <c r="AD15" s="109" t="n">
        <f t="shared" si="15"/>
        <v>9.6599462166813623</v>
      </c>
      <c r="AE15" s="109" t="n">
        <f t="shared" si="15"/>
        <v>12.996540313072032</v>
      </c>
      <c r="AF15" s="109" t="n">
        <f t="shared" si="15"/>
        <v>8.1625127330933402</v>
      </c>
      <c r="AG15" s="109" t="n">
        <f t="shared" si="15"/>
        <v>6.2943310698938619</v>
      </c>
      <c r="AH15" s="109" t="n">
        <f t="shared" si="15"/>
        <v>5.4362702282241822</v>
      </c>
      <c r="AI15" s="109" t="n">
        <f t="shared" si="15"/>
        <v>3.8211988114564153</v>
      </c>
      <c r="AJ15" s="109" t="n">
        <f t="shared" si="15"/>
        <v>1.9087191309834732</v>
      </c>
      <c r="AK15" s="109" t="n">
        <f t="shared" si="15"/>
        <v>0.80013158761127834</v>
      </c>
      <c r="AL15" s="109" t="n">
        <f t="shared" si="15"/>
        <v>0.6479850017675779</v>
      </c>
      <c r="AM15" s="109" t="n">
        <f t="shared" si="15"/>
        <v>0.87741934221300744</v>
      </c>
      <c r="AN15" s="109" t="n">
        <f t="shared" si="15"/>
        <v>0.6058454812435814</v>
      </c>
      <c r="AO15" s="109" t="n">
        <f t="shared" si="15"/>
        <v>0.26572939458916128</v>
      </c>
      <c r="AP15" s="109" t="n">
        <f t="shared" si="15"/>
        <v>0.41546556054644457</v>
      </c>
      <c r="AQ15" s="109" t="n">
        <f t="shared" si="15"/>
        <v>0.86134318577539548</v>
      </c>
      <c r="AR15" s="109" t="n">
        <f t="shared" si="15"/>
        <v>0.80864724585593739</v>
      </c>
      <c r="AS15" s="109" t="n">
        <f t="shared" si="15"/>
        <v>0.26198508575400004</v>
      </c>
      <c r="AT15" s="109" t="n">
        <f t="shared" si="15"/>
        <v>0.2195234899458095</v>
      </c>
    </row>
    <row r="16">
      <c r="A16" s="24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206.02097108554159</v>
      </c>
      <c r="F16" s="25" t="n">
        <f t="shared" si="8"/>
        <v>1.0584583966533057E-3</v>
      </c>
      <c r="G16" s="8" t="n">
        <f t="shared" si="9"/>
        <v>0.25983174628624228</v>
      </c>
      <c r="H16" s="8" t="n">
        <f t="shared" si="10"/>
        <v>0.49725001680841818</v>
      </c>
      <c r="I16" s="4" t="n">
        <f t="shared" ref="I16:J16" si="16">AR25</f>
        <v>0</v>
      </c>
      <c r="J16" s="4" t="n">
        <f t="shared" si="16"/>
        <v>0</v>
      </c>
      <c r="L16" s="1" t="s">
        <v>39</v>
      </c>
      <c r="M16" s="109" t="n">
        <f t="shared" ref="M16:V16" si="17">IF(M7="","",M7/VLOOKUP(M$10,deflator,2,FALSE)/$A$9)</f>
        <v>239.19968123054471</v>
      </c>
      <c r="N16" s="109" t="n">
        <f t="shared" si="17"/>
        <v>261.29072911994291</v>
      </c>
      <c r="O16" s="109" t="n">
        <f t="shared" si="17"/>
        <v>231.05264270919878</v>
      </c>
      <c r="P16" s="109" t="n">
        <f t="shared" si="17"/>
        <v>222.03007008275242</v>
      </c>
      <c r="Q16" s="109" t="n">
        <f t="shared" si="17"/>
        <v>209.75545071641369</v>
      </c>
      <c r="R16" s="109" t="n">
        <f t="shared" si="17"/>
        <v>204.40529624658194</v>
      </c>
      <c r="S16" s="109" t="n">
        <f t="shared" si="17"/>
        <v>203.82966328577427</v>
      </c>
      <c r="T16" s="109" t="n">
        <f t="shared" si="17"/>
        <v>196.10140143807629</v>
      </c>
      <c r="U16" s="109" t="n">
        <f t="shared" si="17"/>
        <v>195.32573317812</v>
      </c>
      <c r="V16" s="109" t="n">
        <f t="shared" si="17"/>
        <v>201.52929472562869</v>
      </c>
      <c r="W16" s="109" t="n">
        <f t="shared" ref="W16:AT16" si="18">IF(W7="","",W7/VLOOKUP(W$10,deflator,2,FALSE)/$A$9)</f>
        <v>213.56475258137903</v>
      </c>
      <c r="X16" s="109" t="n">
        <f t="shared" si="18"/>
        <v>227.14667307963128</v>
      </c>
      <c r="Y16" s="109" t="n">
        <f t="shared" si="18"/>
        <v>263.70993880780117</v>
      </c>
      <c r="Z16" s="109" t="n">
        <f t="shared" si="18"/>
        <v>322.34222801478438</v>
      </c>
      <c r="AA16" s="109" t="n">
        <f t="shared" si="18"/>
        <v>341.7661616284463</v>
      </c>
      <c r="AB16" s="109" t="n">
        <f t="shared" si="18"/>
        <v>383.52616139143214</v>
      </c>
      <c r="AC16" s="109" t="n">
        <f t="shared" si="18"/>
        <v>412.68070234721046</v>
      </c>
      <c r="AD16" s="109" t="n">
        <f t="shared" si="18"/>
        <v>446.55681657988868</v>
      </c>
      <c r="AE16" s="109" t="n">
        <f t="shared" si="18"/>
        <v>503.86409846009212</v>
      </c>
      <c r="AF16" s="109" t="n">
        <f t="shared" si="18"/>
        <v>503.50276780955403</v>
      </c>
      <c r="AG16" s="109" t="n">
        <f t="shared" si="18"/>
        <v>474.10678563496856</v>
      </c>
      <c r="AH16" s="109" t="n">
        <f t="shared" si="18"/>
        <v>472.64262500767131</v>
      </c>
      <c r="AI16" s="109" t="n">
        <f t="shared" si="18"/>
        <v>450.37155703864954</v>
      </c>
      <c r="AJ16" s="109" t="n">
        <f t="shared" si="18"/>
        <v>379.13927039526897</v>
      </c>
      <c r="AK16" s="109" t="n">
        <f t="shared" si="18"/>
        <v>343.68014971900078</v>
      </c>
      <c r="AL16" s="109" t="n">
        <f t="shared" si="18"/>
        <v>328.86986160695335</v>
      </c>
      <c r="AM16" s="109" t="n">
        <f t="shared" si="18"/>
        <v>354.92820408839628</v>
      </c>
      <c r="AN16" s="109" t="n">
        <f t="shared" si="18"/>
        <v>374.71140239752435</v>
      </c>
      <c r="AO16" s="109" t="n">
        <f t="shared" si="18"/>
        <v>409.89577895195578</v>
      </c>
      <c r="AP16" s="109" t="n">
        <f t="shared" si="18"/>
        <v>429.908496130473</v>
      </c>
      <c r="AQ16" s="109" t="n">
        <f t="shared" si="18"/>
        <v>467.07220301173805</v>
      </c>
      <c r="AR16" s="109" t="n">
        <f t="shared" si="18"/>
        <v>413.88261452063466</v>
      </c>
      <c r="AS16" s="109" t="n">
        <f t="shared" si="18"/>
        <v>414.32069204920288</v>
      </c>
      <c r="AT16" s="109" t="n">
        <f t="shared" si="18"/>
        <v>206.02097108554159</v>
      </c>
    </row>
    <row r="17"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8" t="n">
        <f>M11/M$16</f>
        <v>0.2492171205405776</v>
      </c>
      <c r="N19" s="8" t="n">
        <f t="shared" ref="N19:AT19" si="20">N11/N$16</f>
        <v>0.2346247083626484</v>
      </c>
      <c r="O19" s="8" t="n">
        <f t="shared" si="20"/>
        <v>0.2410977611370102</v>
      </c>
      <c r="P19" s="8" t="n">
        <f t="shared" si="20"/>
        <v>0.25002674904038019</v>
      </c>
      <c r="Q19" s="8" t="n">
        <f t="shared" si="20"/>
        <v>0.27096973205118285</v>
      </c>
      <c r="R19" s="8" t="n">
        <f t="shared" si="20"/>
        <v>0.24694014570033893</v>
      </c>
      <c r="S19" s="8" t="n">
        <f t="shared" si="20"/>
        <v>0.27727569621318748</v>
      </c>
      <c r="T19" s="8" t="n">
        <f t="shared" si="20"/>
        <v>0.29855987875725692</v>
      </c>
      <c r="U19" s="8" t="n">
        <f t="shared" si="20"/>
        <v>0.31879953789225884</v>
      </c>
      <c r="V19" s="8" t="n">
        <f t="shared" si="20"/>
        <v>0.32312976649867897</v>
      </c>
      <c r="W19" s="8" t="n">
        <f t="shared" si="20"/>
        <v>0.32456677451933352</v>
      </c>
      <c r="X19" s="8" t="n">
        <f t="shared" si="20"/>
        <v>0.31929317017791764</v>
      </c>
      <c r="Y19" s="8" t="n">
        <f t="shared" si="20"/>
        <v>0.35425706270790619</v>
      </c>
      <c r="Z19" s="8" t="n">
        <f t="shared" si="20"/>
        <v>0.33136600947611156</v>
      </c>
      <c r="AA19" s="8" t="n">
        <f t="shared" si="20"/>
        <v>0.31719652950911098</v>
      </c>
      <c r="AB19" s="8" t="n">
        <f t="shared" si="20"/>
        <v>0.27837886355328245</v>
      </c>
      <c r="AC19" s="8" t="n">
        <f t="shared" si="20"/>
        <v>0.29993162713311683</v>
      </c>
      <c r="AD19" s="8" t="n">
        <f t="shared" si="20"/>
        <v>0.30199163122856004</v>
      </c>
      <c r="AE19" s="8" t="n">
        <f t="shared" si="20"/>
        <v>0.2784864198202649</v>
      </c>
      <c r="AF19" s="8" t="n">
        <f t="shared" si="20"/>
        <v>0.28107097630207495</v>
      </c>
      <c r="AG19" s="8" t="n">
        <f t="shared" si="20"/>
        <v>0.26748736394933725</v>
      </c>
      <c r="AH19" s="8" t="n">
        <f t="shared" si="20"/>
        <v>0.29700762834978239</v>
      </c>
      <c r="AI19" s="8" t="n">
        <f t="shared" si="20"/>
        <v>0.29451236702882472</v>
      </c>
      <c r="AJ19" s="8" t="n">
        <f t="shared" si="20"/>
        <v>0.31466406158396043</v>
      </c>
      <c r="AK19" s="8" t="n">
        <f t="shared" si="20"/>
        <v>0.28954613733685558</v>
      </c>
      <c r="AL19" s="8" t="n">
        <f t="shared" si="20"/>
        <v>0.29869032871469464</v>
      </c>
      <c r="AM19" s="8" t="n">
        <f t="shared" si="20"/>
        <v>0.34482195509273972</v>
      </c>
      <c r="AN19" s="8" t="n">
        <f t="shared" si="20"/>
        <v>0.35054869595249732</v>
      </c>
      <c r="AO19" s="8" t="n">
        <f t="shared" si="20"/>
        <v>0.31554739300803147</v>
      </c>
      <c r="AP19" s="8" t="n">
        <f t="shared" si="20"/>
        <v>0.32208079034473547</v>
      </c>
      <c r="AQ19" s="8" t="n">
        <f t="shared" si="20"/>
        <v>0.36178509093017974</v>
      </c>
      <c r="AR19" s="8" t="n">
        <f t="shared" si="20"/>
        <v>0.29468426735641817</v>
      </c>
      <c r="AS19" s="8" t="n">
        <f t="shared" si="20"/>
        <v>0.29417520802643798</v>
      </c>
      <c r="AT19" s="8" t="n">
        <f t="shared" si="20"/>
        <v>0.38990040915890761</v>
      </c>
    </row>
    <row r="20">
      <c r="L20" s="1" t="str">
        <f>L12</f>
        <v>Large</v>
      </c>
      <c r="M20" s="8" t="n">
        <f t="shared" ref="M20:AT23" si="21">M12/M$16</f>
        <v>0.29880139776988052</v>
      </c>
      <c r="N20" s="8" t="n">
        <f t="shared" si="21"/>
        <v>0.27809762008787792</v>
      </c>
      <c r="O20" s="8" t="n">
        <f t="shared" si="21"/>
        <v>0.28437031374640825</v>
      </c>
      <c r="P20" s="8" t="n">
        <f t="shared" si="21"/>
        <v>0.27872031002993486</v>
      </c>
      <c r="Q20" s="8" t="n">
        <f t="shared" si="21"/>
        <v>0.26565543617070853</v>
      </c>
      <c r="R20" s="8" t="n">
        <f t="shared" si="21"/>
        <v>0.24474864978795349</v>
      </c>
      <c r="S20" s="8" t="n">
        <f t="shared" si="21"/>
        <v>0.25491398559725492</v>
      </c>
      <c r="T20" s="8" t="n">
        <f t="shared" si="21"/>
        <v>0.25067498422801876</v>
      </c>
      <c r="U20" s="8" t="n">
        <f t="shared" si="21"/>
        <v>0.24051040197204482</v>
      </c>
      <c r="V20" s="8" t="n">
        <f t="shared" si="21"/>
        <v>0.24289580002633751</v>
      </c>
      <c r="W20" s="8" t="n">
        <f t="shared" si="21"/>
        <v>0.2773055726379946</v>
      </c>
      <c r="X20" s="8" t="n">
        <f t="shared" si="21"/>
        <v>0.24999992131300389</v>
      </c>
      <c r="Y20" s="8" t="n">
        <f t="shared" si="21"/>
        <v>0.24958090296333449</v>
      </c>
      <c r="Z20" s="8" t="n">
        <f t="shared" si="21"/>
        <v>0.28575091557845289</v>
      </c>
      <c r="AA20" s="8" t="n">
        <f t="shared" si="21"/>
        <v>0.31235208959979505</v>
      </c>
      <c r="AB20" s="8" t="n">
        <f t="shared" si="21"/>
        <v>0.31167312299087535</v>
      </c>
      <c r="AC20" s="8" t="n">
        <f t="shared" si="21"/>
        <v>0.31169290477925782</v>
      </c>
      <c r="AD20" s="8" t="n">
        <f t="shared" si="21"/>
        <v>0.32280249939601807</v>
      </c>
      <c r="AE20" s="8" t="n">
        <f t="shared" si="21"/>
        <v>0.34669937390940486</v>
      </c>
      <c r="AF20" s="8" t="n">
        <f t="shared" si="21"/>
        <v>0.33268077136080226</v>
      </c>
      <c r="AG20" s="8" t="n">
        <f t="shared" si="21"/>
        <v>0.34258565710518563</v>
      </c>
      <c r="AH20" s="8" t="n">
        <f t="shared" si="21"/>
        <v>0.32291285640590878</v>
      </c>
      <c r="AI20" s="8" t="n">
        <f t="shared" si="21"/>
        <v>0.33300034351721491</v>
      </c>
      <c r="AJ20" s="8" t="n">
        <f t="shared" si="21"/>
        <v>0.32467919872189122</v>
      </c>
      <c r="AK20" s="8" t="n">
        <f t="shared" si="21"/>
        <v>0.32403087951355503</v>
      </c>
      <c r="AL20" s="8" t="n">
        <f t="shared" si="21"/>
        <v>0.31407332083164863</v>
      </c>
      <c r="AM20" s="8" t="n">
        <f t="shared" si="21"/>
        <v>0.28315270363863931</v>
      </c>
      <c r="AN20" s="8" t="n">
        <f t="shared" si="21"/>
        <v>0.2784889465696308</v>
      </c>
      <c r="AO20" s="8" t="n">
        <f t="shared" si="21"/>
        <v>0.29395148230220558</v>
      </c>
      <c r="AP20" s="8" t="n">
        <f t="shared" si="21"/>
        <v>0.28398814435716496</v>
      </c>
      <c r="AQ20" s="8" t="n">
        <f t="shared" si="21"/>
        <v>0.26381344555036468</v>
      </c>
      <c r="AR20" s="8" t="n">
        <f t="shared" si="21"/>
        <v>0.31460127101235591</v>
      </c>
      <c r="AS20" s="8" t="n">
        <f t="shared" si="21"/>
        <v>0.30280682396715308</v>
      </c>
      <c r="AT20" s="8" t="n">
        <f t="shared" si="21"/>
        <v>0.2557234954197915</v>
      </c>
    </row>
    <row r="21">
      <c r="L21" s="1" t="str">
        <f>L13</f>
        <v>Medium</v>
      </c>
      <c r="M21" s="8" t="n">
        <f t="shared" si="21"/>
        <v>0.23518515473091026</v>
      </c>
      <c r="N21" s="8" t="n">
        <f t="shared" si="21"/>
        <v>0.30291641137587694</v>
      </c>
      <c r="O21" s="8" t="n">
        <f t="shared" si="21"/>
        <v>0.28325045210859973</v>
      </c>
      <c r="P21" s="8" t="n">
        <f t="shared" si="21"/>
        <v>0.27975435952072986</v>
      </c>
      <c r="Q21" s="8" t="n">
        <f t="shared" si="21"/>
        <v>0.27471952657296694</v>
      </c>
      <c r="R21" s="8" t="n">
        <f t="shared" si="21"/>
        <v>0.30181513506597851</v>
      </c>
      <c r="S21" s="8" t="n">
        <f t="shared" si="21"/>
        <v>0.25560198562241832</v>
      </c>
      <c r="T21" s="8" t="n">
        <f t="shared" si="21"/>
        <v>0.26080439754693752</v>
      </c>
      <c r="U21" s="8" t="n">
        <f t="shared" si="21"/>
        <v>0.25991341292663839</v>
      </c>
      <c r="V21" s="8" t="n">
        <f t="shared" si="21"/>
        <v>0.26649226998592346</v>
      </c>
      <c r="W21" s="8" t="n">
        <f t="shared" si="21"/>
        <v>0.23529192206558666</v>
      </c>
      <c r="X21" s="8" t="n">
        <f t="shared" si="21"/>
        <v>0.27061586367430596</v>
      </c>
      <c r="Y21" s="8" t="n">
        <f t="shared" si="21"/>
        <v>0.2332774059059666</v>
      </c>
      <c r="Z21" s="8" t="n">
        <f t="shared" si="21"/>
        <v>0.225822685764625</v>
      </c>
      <c r="AA21" s="8" t="n">
        <f t="shared" si="21"/>
        <v>0.21138904036187436</v>
      </c>
      <c r="AB21" s="8" t="n">
        <f t="shared" si="21"/>
        <v>0.2193356223123781</v>
      </c>
      <c r="AC21" s="8" t="n">
        <f t="shared" si="21"/>
        <v>0.20927352392009935</v>
      </c>
      <c r="AD21" s="8" t="n">
        <f t="shared" si="21"/>
        <v>0.20181092652839819</v>
      </c>
      <c r="AE21" s="8" t="n">
        <f t="shared" si="21"/>
        <v>0.20360278354473546</v>
      </c>
      <c r="AF21" s="8" t="n">
        <f t="shared" si="21"/>
        <v>0.2147138734222872</v>
      </c>
      <c r="AG21" s="8" t="n">
        <f t="shared" si="21"/>
        <v>0.2166080700823492</v>
      </c>
      <c r="AH21" s="8" t="n">
        <f t="shared" si="21"/>
        <v>0.215724076618035</v>
      </c>
      <c r="AI21" s="8" t="n">
        <f t="shared" si="21"/>
        <v>0.20649829704408842</v>
      </c>
      <c r="AJ21" s="8" t="n">
        <f t="shared" si="21"/>
        <v>0.20179000285725654</v>
      </c>
      <c r="AK21" s="8" t="n">
        <f t="shared" si="21"/>
        <v>0.19530717347603221</v>
      </c>
      <c r="AL21" s="8" t="n">
        <f t="shared" si="21"/>
        <v>0.19374078162008579</v>
      </c>
      <c r="AM21" s="8" t="n">
        <f t="shared" si="21"/>
        <v>0.18003401715772102</v>
      </c>
      <c r="AN21" s="8" t="n">
        <f t="shared" si="21"/>
        <v>0.1845207764776727</v>
      </c>
      <c r="AO21" s="8" t="n">
        <f t="shared" si="21"/>
        <v>0.19415369051176587</v>
      </c>
      <c r="AP21" s="8" t="n">
        <f t="shared" si="21"/>
        <v>0.20210022961206023</v>
      </c>
      <c r="AQ21" s="8" t="n">
        <f t="shared" si="21"/>
        <v>0.19321284627388033</v>
      </c>
      <c r="AR21" s="8" t="n">
        <f t="shared" si="21"/>
        <v>0.19721559914898598</v>
      </c>
      <c r="AS21" s="8" t="n">
        <f t="shared" si="21"/>
        <v>0.20601787965371815</v>
      </c>
      <c r="AT21" s="8" t="n">
        <f t="shared" si="21"/>
        <v>0.20175500274768551</v>
      </c>
    </row>
    <row r="22">
      <c r="L22" s="1" t="str">
        <f>L14</f>
        <v>Small</v>
      </c>
      <c r="M22" s="8" t="n">
        <f t="shared" si="21"/>
        <v>0</v>
      </c>
      <c r="N22" s="8" t="n">
        <f t="shared" si="21"/>
        <v>0</v>
      </c>
      <c r="O22" s="8" t="n">
        <f t="shared" si="21"/>
        <v>0</v>
      </c>
      <c r="P22" s="8" t="n">
        <f t="shared" si="21"/>
        <v>0</v>
      </c>
      <c r="Q22" s="8" t="n">
        <f t="shared" si="21"/>
        <v>0</v>
      </c>
      <c r="R22" s="8" t="n">
        <f t="shared" si="21"/>
        <v>0</v>
      </c>
      <c r="S22" s="8" t="n">
        <f t="shared" si="21"/>
        <v>0</v>
      </c>
      <c r="T22" s="8" t="n">
        <f t="shared" si="21"/>
        <v>0</v>
      </c>
      <c r="U22" s="8" t="n">
        <f t="shared" si="21"/>
        <v>0</v>
      </c>
      <c r="V22" s="8" t="n">
        <f t="shared" si="21"/>
        <v>0</v>
      </c>
      <c r="W22" s="8" t="n">
        <f t="shared" si="21"/>
        <v>0.15602326917875636</v>
      </c>
      <c r="X22" s="8" t="n">
        <f t="shared" si="21"/>
        <v>0.15083182761626851</v>
      </c>
      <c r="Y22" s="8" t="n">
        <f t="shared" si="21"/>
        <v>0.15358916954212412</v>
      </c>
      <c r="Z22" s="8" t="n">
        <f t="shared" si="21"/>
        <v>0.15366247221896176</v>
      </c>
      <c r="AA22" s="8" t="n">
        <f t="shared" si="21"/>
        <v>0.15075063249187212</v>
      </c>
      <c r="AB22" s="8" t="n">
        <f t="shared" si="21"/>
        <v>0.16312290288388284</v>
      </c>
      <c r="AC22" s="8" t="n">
        <f t="shared" si="21"/>
        <v>0.15428205734669675</v>
      </c>
      <c r="AD22" s="8" t="n">
        <f t="shared" si="21"/>
        <v>0.15176287754643014</v>
      </c>
      <c r="AE22" s="8" t="n">
        <f t="shared" si="21"/>
        <v>0.14541768121316695</v>
      </c>
      <c r="AF22" s="8" t="n">
        <f t="shared" si="21"/>
        <v>0.1553229233778507</v>
      </c>
      <c r="AG22" s="8" t="n">
        <f t="shared" si="21"/>
        <v>0.16004272033217509</v>
      </c>
      <c r="AH22" s="8" t="n">
        <f t="shared" si="21"/>
        <v>0.15285357666844485</v>
      </c>
      <c r="AI22" s="8" t="n">
        <f t="shared" si="21"/>
        <v>0.15750444503618316</v>
      </c>
      <c r="AJ22" s="8" t="n">
        <f t="shared" si="21"/>
        <v>0.15383238856430698</v>
      </c>
      <c r="AK22" s="8" t="n">
        <f t="shared" si="21"/>
        <v>0.18878768106832505</v>
      </c>
      <c r="AL22" s="8" t="n">
        <f t="shared" si="21"/>
        <v>0.19152523017559442</v>
      </c>
      <c r="AM22" s="8" t="n">
        <f t="shared" si="21"/>
        <v>0.18951922036680183</v>
      </c>
      <c r="AN22" s="8" t="n">
        <f t="shared" si="21"/>
        <v>0.18482474874645105</v>
      </c>
      <c r="AO22" s="8" t="n">
        <f t="shared" si="21"/>
        <v>0.19569914891077961</v>
      </c>
      <c r="AP22" s="8" t="n">
        <f t="shared" si="21"/>
        <v>0.19086443105741274</v>
      </c>
      <c r="AQ22" s="8" t="n">
        <f t="shared" si="21"/>
        <v>0.1793444844108201</v>
      </c>
      <c r="AR22" s="8" t="n">
        <f t="shared" si="21"/>
        <v>0.1915450542828003</v>
      </c>
      <c r="AS22" s="8" t="n">
        <f t="shared" si="21"/>
        <v>0.1963677639460622</v>
      </c>
      <c r="AT22" s="8" t="n">
        <f t="shared" si="21"/>
        <v>0.15155555313757163</v>
      </c>
    </row>
    <row r="23">
      <c r="L23" s="1" t="str">
        <f>L15</f>
        <v>Unlabeled</v>
      </c>
      <c r="M23" s="8" t="n">
        <f t="shared" si="21"/>
        <v>0</v>
      </c>
      <c r="N23" s="8" t="n">
        <f t="shared" si="21"/>
        <v>0</v>
      </c>
      <c r="O23" s="8" t="n">
        <f t="shared" si="21"/>
        <v>0</v>
      </c>
      <c r="P23" s="8" t="n">
        <f t="shared" si="21"/>
        <v>0</v>
      </c>
      <c r="Q23" s="8" t="n">
        <f t="shared" si="21"/>
        <v>0</v>
      </c>
      <c r="R23" s="8" t="n">
        <f t="shared" si="21"/>
        <v>0</v>
      </c>
      <c r="S23" s="8" t="n">
        <f t="shared" si="21"/>
        <v>0</v>
      </c>
      <c r="T23" s="8" t="n">
        <f t="shared" si="21"/>
        <v>0</v>
      </c>
      <c r="U23" s="8" t="n">
        <f t="shared" si="21"/>
        <v>0</v>
      </c>
      <c r="V23" s="8" t="n">
        <f t="shared" si="21"/>
        <v>0</v>
      </c>
      <c r="W23" s="8" t="n">
        <f t="shared" si="21"/>
        <v>6.8124615983289095E-3</v>
      </c>
      <c r="X23" s="8" t="n">
        <f t="shared" si="21"/>
        <v>9.2592172185037881E-3</v>
      </c>
      <c r="Y23" s="8" t="n">
        <f t="shared" si="21"/>
        <v>9.2954588806687249E-3</v>
      </c>
      <c r="Z23" s="8" t="n">
        <f t="shared" si="21"/>
        <v>3.3979169618487213E-3</v>
      </c>
      <c r="AA23" s="8" t="n">
        <f t="shared" si="21"/>
        <v>8.3117080373474525E-3</v>
      </c>
      <c r="AB23" s="8" t="n">
        <f t="shared" si="21"/>
        <v>2.7489488259581231E-2</v>
      </c>
      <c r="AC23" s="8" t="n">
        <f t="shared" si="21"/>
        <v>2.4819886820829314E-2</v>
      </c>
      <c r="AD23" s="8" t="n">
        <f t="shared" si="21"/>
        <v>2.1632065300593625E-2</v>
      </c>
      <c r="AE23" s="8" t="n">
        <f t="shared" si="21"/>
        <v>2.5793741512427693E-2</v>
      </c>
      <c r="AF23" s="8" t="n">
        <f t="shared" si="21"/>
        <v>1.6211455536984748E-2</v>
      </c>
      <c r="AG23" s="8" t="n">
        <f t="shared" si="21"/>
        <v>1.3276188530952788E-2</v>
      </c>
      <c r="AH23" s="8" t="n">
        <f t="shared" si="21"/>
        <v>1.1501861957829021E-2</v>
      </c>
      <c r="AI23" s="8" t="n">
        <f t="shared" si="21"/>
        <v>8.4845473736888128E-3</v>
      </c>
      <c r="AJ23" s="8" t="n">
        <f t="shared" si="21"/>
        <v>5.0343482725847726E-3</v>
      </c>
      <c r="AK23" s="8" t="n">
        <f t="shared" si="21"/>
        <v>2.3281286052321635E-3</v>
      </c>
      <c r="AL23" s="8" t="n">
        <f t="shared" si="21"/>
        <v>1.970338657976549E-3</v>
      </c>
      <c r="AM23" s="8" t="n">
        <f t="shared" si="21"/>
        <v>2.4721037440982928E-3</v>
      </c>
      <c r="AN23" s="8" t="n">
        <f t="shared" si="21"/>
        <v>1.6168322537483159E-3</v>
      </c>
      <c r="AO23" s="8" t="n">
        <f t="shared" si="21"/>
        <v>6.4828526721742025E-4</v>
      </c>
      <c r="AP23" s="8" t="n">
        <f t="shared" si="21"/>
        <v>9.664046286267273E-4</v>
      </c>
      <c r="AQ23" s="8" t="n">
        <f t="shared" si="21"/>
        <v>1.8441328347552058E-3</v>
      </c>
      <c r="AR23" s="8" t="n">
        <f t="shared" si="21"/>
        <v>1.9538081994396536E-3</v>
      </c>
      <c r="AS23" s="8" t="n">
        <f t="shared" si="21"/>
        <v>6.3232440662868913E-4</v>
      </c>
      <c r="AT23" s="8" t="n">
        <f t="shared" si="21"/>
        <v>1.0655395360439379E-3</v>
      </c>
    </row>
    <row r="24">
      <c r="L24" s="1" t="e">
        <f>#REF!</f>
        <v>#REF!</v>
      </c>
      <c r="M24" s="8" t="e">
        <f>#REF!/M$16</f>
        <v>#REF!</v>
      </c>
      <c r="N24" s="8" t="e">
        <f>#REF!/N$16</f>
        <v>#REF!</v>
      </c>
      <c r="O24" s="8" t="e">
        <f>#REF!/O$16</f>
        <v>#REF!</v>
      </c>
      <c r="P24" s="8" t="e">
        <f>#REF!/P$16</f>
        <v>#REF!</v>
      </c>
      <c r="Q24" s="8" t="e">
        <f>#REF!/Q$16</f>
        <v>#REF!</v>
      </c>
      <c r="R24" s="8" t="e">
        <f>#REF!/R$16</f>
        <v>#REF!</v>
      </c>
      <c r="S24" s="8" t="e">
        <f>#REF!/S$16</f>
        <v>#REF!</v>
      </c>
      <c r="T24" s="8" t="e">
        <f>#REF!/T$16</f>
        <v>#REF!</v>
      </c>
      <c r="U24" s="8" t="e">
        <f>#REF!/U$16</f>
        <v>#REF!</v>
      </c>
      <c r="V24" s="8" t="e">
        <f>#REF!/V$16</f>
        <v>#REF!</v>
      </c>
      <c r="W24" s="8" t="e">
        <f>#REF!/W$16</f>
        <v>#REF!</v>
      </c>
      <c r="X24" s="8" t="e">
        <f>#REF!/X$16</f>
        <v>#REF!</v>
      </c>
      <c r="Y24" s="8" t="e">
        <f>#REF!/Y$16</f>
        <v>#REF!</v>
      </c>
      <c r="Z24" s="8" t="e">
        <f>#REF!/Z$16</f>
        <v>#REF!</v>
      </c>
      <c r="AA24" s="8" t="e">
        <f>#REF!/AA$16</f>
        <v>#REF!</v>
      </c>
      <c r="AB24" s="8" t="e">
        <f>#REF!/AB$16</f>
        <v>#REF!</v>
      </c>
      <c r="AC24" s="8" t="e">
        <f>#REF!/AC$16</f>
        <v>#REF!</v>
      </c>
      <c r="AD24" s="8" t="e">
        <f>#REF!/AD$16</f>
        <v>#REF!</v>
      </c>
      <c r="AE24" s="8" t="e">
        <f>#REF!/AE$16</f>
        <v>#REF!</v>
      </c>
      <c r="AF24" s="8" t="e">
        <f>#REF!/AF$16</f>
        <v>#REF!</v>
      </c>
      <c r="AG24" s="8" t="e">
        <f>#REF!/AG$16</f>
        <v>#REF!</v>
      </c>
      <c r="AH24" s="8" t="e">
        <f>#REF!/AH$16</f>
        <v>#REF!</v>
      </c>
      <c r="AI24" s="8" t="e">
        <f>#REF!/AI$16</f>
        <v>#REF!</v>
      </c>
      <c r="AJ24" s="8" t="e">
        <f>#REF!/AJ$16</f>
        <v>#REF!</v>
      </c>
      <c r="AK24" s="8" t="e">
        <f>#REF!/AK$16</f>
        <v>#REF!</v>
      </c>
      <c r="AL24" s="8" t="e">
        <f>#REF!/AL$16</f>
        <v>#REF!</v>
      </c>
      <c r="AM24" s="8" t="e">
        <f>#REF!/AM$16</f>
        <v>#REF!</v>
      </c>
      <c r="AN24" s="8" t="e">
        <f>#REF!/AN$16</f>
        <v>#REF!</v>
      </c>
      <c r="AO24" s="8" t="e">
        <f>#REF!/AO$16</f>
        <v>#REF!</v>
      </c>
      <c r="AP24" s="8" t="e">
        <f>#REF!/AP$16</f>
        <v>#REF!</v>
      </c>
      <c r="AQ24" s="8" t="e">
        <f>#REF!/AQ$16</f>
        <v>#REF!</v>
      </c>
      <c r="AR24" s="8" t="e">
        <f>#REF!/AR$16</f>
        <v>#REF!</v>
      </c>
      <c r="AS24" s="8" t="e">
        <f>#REF!/AS$16</f>
        <v>#REF!</v>
      </c>
      <c r="AT24" s="8" t="e">
        <f>#REF!/AT$16</f>
        <v>#REF!</v>
      </c>
    </row>
    <row r="29">
      <c r="U29" s="64"/>
    </row>
    <row r="33">
      <c r="L33" s="33"/>
      <c r="M33" s="107"/>
      <c r="N33" s="107"/>
      <c r="O33" s="107"/>
      <c r="P33" s="8"/>
      <c r="Q33" s="8"/>
      <c r="R33" s="8"/>
      <c r="S33" s="8"/>
      <c r="T33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2" t="n">
        <v>4175252000</v>
      </c>
      <c r="N2" s="2" t="n">
        <v>5739630631</v>
      </c>
      <c r="O2" s="2" t="n">
        <v>5218843172</v>
      </c>
      <c r="P2" s="2" t="n">
        <v>4821958607</v>
      </c>
      <c r="Q2" s="2" t="n">
        <v>4366687497</v>
      </c>
      <c r="R2" s="2" t="n">
        <v>4959545200</v>
      </c>
      <c r="S2" s="2" t="n">
        <v>5361028157</v>
      </c>
      <c r="T2" s="2" t="n">
        <v>5062548779</v>
      </c>
      <c r="U2" s="2" t="n">
        <v>5892086521</v>
      </c>
      <c r="V2" s="2" t="n">
        <v>6865826295</v>
      </c>
      <c r="W2" s="2" t="n">
        <v>10671124481.942699</v>
      </c>
      <c r="X2" s="2" t="n">
        <v>11824962771.8638</v>
      </c>
      <c r="Y2" s="2" t="n">
        <v>13044218620.5023</v>
      </c>
      <c r="Z2" s="2" t="n">
        <v>20592725261.2108</v>
      </c>
      <c r="AA2" s="2" t="n">
        <v>18959825637.273899</v>
      </c>
      <c r="AB2" s="2" t="n">
        <v>29374098369.198799</v>
      </c>
      <c r="AC2" s="2" t="n">
        <v>34208449014.070099</v>
      </c>
      <c r="AD2" s="2" t="n">
        <v>35354025987.2883</v>
      </c>
      <c r="AE2" s="2" t="n">
        <v>43124604885.505302</v>
      </c>
      <c r="AF2" s="2" t="n">
        <v>40118018242.730003</v>
      </c>
      <c r="AG2" s="2" t="n">
        <v>40624738295.331802</v>
      </c>
      <c r="AH2" s="2" t="n">
        <v>36591487635.5317</v>
      </c>
      <c r="AI2" s="2" t="n">
        <v>29656016024.4939</v>
      </c>
      <c r="AJ2" s="2" t="n">
        <v>22566738947.275299</v>
      </c>
      <c r="AK2" s="2" t="n">
        <v>21295466725.2616</v>
      </c>
      <c r="AL2" s="2" t="n">
        <v>20035904574.859699</v>
      </c>
      <c r="AM2" s="2" t="n">
        <v>20235072513.564201</v>
      </c>
      <c r="AN2" s="2" t="n">
        <v>21249163336.9916</v>
      </c>
      <c r="AO2" s="2" t="n">
        <v>27492982510.803398</v>
      </c>
      <c r="AP2" s="2" t="n">
        <v>33198598421.7682</v>
      </c>
      <c r="AQ2" s="2" t="n">
        <v>34936233338.308403</v>
      </c>
      <c r="AR2" s="2" t="n">
        <v>34465501046.062798</v>
      </c>
      <c r="AS2" s="2" t="n">
        <v>39055266109.179802</v>
      </c>
      <c r="AT2" s="2" t="n">
        <v>16779913998.7115</v>
      </c>
      <c r="AU2" s="2"/>
      <c r="AV2" s="2"/>
    </row>
    <row r="3">
      <c r="A3" t="str">
        <f t="shared" si="0"/>
        <v>2 Offers</v>
      </c>
      <c r="L3" s="1" t="s">
        <v>421</v>
      </c>
      <c r="M3" s="2" t="n">
        <v>43605980197</v>
      </c>
      <c r="N3" s="2" t="n">
        <v>65649982349</v>
      </c>
      <c r="O3" s="2" t="n">
        <v>61626337789</v>
      </c>
      <c r="P3" s="2" t="n">
        <v>58104427407</v>
      </c>
      <c r="Q3" s="2" t="n">
        <v>58505178407</v>
      </c>
      <c r="R3" s="2" t="n">
        <v>57817762885</v>
      </c>
      <c r="S3" s="2" t="n">
        <v>60976178301</v>
      </c>
      <c r="T3" s="2" t="n">
        <v>33227268260</v>
      </c>
      <c r="U3" s="2" t="n">
        <v>31263397589</v>
      </c>
      <c r="V3" s="2" t="n">
        <v>31636933183</v>
      </c>
      <c r="W3" s="2" t="n">
        <v>33800638016.2701</v>
      </c>
      <c r="X3" s="2" t="n">
        <v>30855672825.694</v>
      </c>
      <c r="Y3" s="2" t="n">
        <v>36103422074.576698</v>
      </c>
      <c r="Z3" s="2" t="n">
        <v>39841536590.149399</v>
      </c>
      <c r="AA3" s="2" t="n">
        <v>39832289561.353401</v>
      </c>
      <c r="AB3" s="2" t="n">
        <v>49984329073.1455</v>
      </c>
      <c r="AC3" s="2" t="n">
        <v>53336182938.687599</v>
      </c>
      <c r="AD3" s="2" t="n">
        <v>54180496963.514603</v>
      </c>
      <c r="AE3" s="2" t="n">
        <v>55679443306.223602</v>
      </c>
      <c r="AF3" s="2" t="n">
        <v>56261018627.987602</v>
      </c>
      <c r="AG3" s="2" t="n">
        <v>51985228360.901604</v>
      </c>
      <c r="AH3" s="2" t="n">
        <v>55189954477.719398</v>
      </c>
      <c r="AI3" s="2" t="n">
        <v>52514763017.167503</v>
      </c>
      <c r="AJ3" s="2" t="n">
        <v>48437850416.826202</v>
      </c>
      <c r="AK3" s="2" t="n">
        <v>47608239514.536201</v>
      </c>
      <c r="AL3" s="2" t="n">
        <v>41197663819.7845</v>
      </c>
      <c r="AM3" s="2" t="n">
        <v>48075433184.7799</v>
      </c>
      <c r="AN3" s="2" t="n">
        <v>48049992440.6241</v>
      </c>
      <c r="AO3" s="2" t="n">
        <v>51876192272.206398</v>
      </c>
      <c r="AP3" s="2" t="n">
        <v>47365325251.625298</v>
      </c>
      <c r="AQ3" s="2" t="n">
        <v>45196144001.306099</v>
      </c>
      <c r="AR3" s="2" t="n">
        <v>43658675617.654503</v>
      </c>
      <c r="AS3" s="2" t="n">
        <v>49454593510.999802</v>
      </c>
      <c r="AT3" s="2" t="n">
        <v>25222254469.4589</v>
      </c>
      <c r="AU3" s="2"/>
      <c r="AV3" s="2"/>
    </row>
    <row r="4">
      <c r="A4" t="str">
        <f t="shared" si="0"/>
        <v>3+ Offers</v>
      </c>
      <c r="L4" s="1" t="s">
        <v>422</v>
      </c>
      <c r="M4" s="2" t="n">
        <v>409475</v>
      </c>
      <c r="N4" s="2"/>
      <c r="O4" s="2"/>
      <c r="P4" s="2"/>
      <c r="Q4" s="2"/>
      <c r="R4" s="2" t="n">
        <v>3318913</v>
      </c>
      <c r="S4" s="2" t="n">
        <v>253276428</v>
      </c>
      <c r="T4" s="2" t="n">
        <v>26453199889</v>
      </c>
      <c r="U4" s="2" t="n">
        <v>27540633620</v>
      </c>
      <c r="V4" s="2" t="n">
        <v>30726836699</v>
      </c>
      <c r="W4" s="2" t="n">
        <v>32914365988.491299</v>
      </c>
      <c r="X4" s="2" t="n">
        <v>42673383202.692497</v>
      </c>
      <c r="Y4" s="2" t="n">
        <v>50549483814.179802</v>
      </c>
      <c r="Z4" s="2" t="n">
        <v>63704226376.637703</v>
      </c>
      <c r="AA4" s="2" t="n">
        <v>77787971623.012299</v>
      </c>
      <c r="AB4" s="2" t="n">
        <v>85641835631.258804</v>
      </c>
      <c r="AC4" s="2" t="n">
        <v>94459642852.707306</v>
      </c>
      <c r="AD4" s="2" t="n">
        <v>109521697523.545</v>
      </c>
      <c r="AE4" s="2" t="n">
        <v>129343085441.162</v>
      </c>
      <c r="AF4" s="2" t="n">
        <v>124437403573.19501</v>
      </c>
      <c r="AG4" s="2" t="n">
        <v>127017598428.10699</v>
      </c>
      <c r="AH4" s="2" t="n">
        <v>123383585113.968</v>
      </c>
      <c r="AI4" s="2" t="n">
        <v>123228761770.967</v>
      </c>
      <c r="AJ4" s="2" t="n">
        <v>99598315010.328705</v>
      </c>
      <c r="AK4" s="2" t="n">
        <v>95821024614.993896</v>
      </c>
      <c r="AL4" s="2" t="n">
        <v>90436900423.197006</v>
      </c>
      <c r="AM4" s="2" t="n">
        <v>88892122824.481201</v>
      </c>
      <c r="AN4" s="2" t="n">
        <v>96840073439.696198</v>
      </c>
      <c r="AO4" s="2" t="n">
        <v>113450217749.789</v>
      </c>
      <c r="AP4" s="2" t="n">
        <v>126148856968.24699</v>
      </c>
      <c r="AQ4" s="2" t="n">
        <v>130341428415.24699</v>
      </c>
      <c r="AR4" s="2" t="n">
        <v>121486660353.72099</v>
      </c>
      <c r="AS4" s="2" t="n">
        <v>150051505732.556</v>
      </c>
      <c r="AT4" s="2" t="n">
        <v>67137154841.748001</v>
      </c>
      <c r="AU4" s="2"/>
      <c r="AV4" s="2"/>
    </row>
    <row r="5">
      <c r="A5" t="str">
        <f t="shared" si="0"/>
        <v>No Comp.</v>
      </c>
      <c r="L5" s="1" t="s">
        <v>423</v>
      </c>
      <c r="M5" s="2" t="n">
        <v>43372990733</v>
      </c>
      <c r="N5" s="2" t="n">
        <v>60339829236</v>
      </c>
      <c r="O5" s="2" t="n">
        <v>53145429903</v>
      </c>
      <c r="P5" s="2" t="n">
        <v>56918853409</v>
      </c>
      <c r="Q5" s="2" t="n">
        <v>53022765869</v>
      </c>
      <c r="R5" s="2" t="n">
        <v>52351162090</v>
      </c>
      <c r="S5" s="2" t="n">
        <v>51079955336</v>
      </c>
      <c r="T5" s="2" t="n">
        <v>48721333528</v>
      </c>
      <c r="U5" s="2" t="n">
        <v>47623383110</v>
      </c>
      <c r="V5" s="2" t="n">
        <v>47509690026</v>
      </c>
      <c r="W5" s="2" t="n">
        <v>49102976952.772903</v>
      </c>
      <c r="X5" s="2" t="n">
        <v>55971797908.700401</v>
      </c>
      <c r="Y5" s="2" t="n">
        <v>64167738761.763298</v>
      </c>
      <c r="Z5" s="2" t="n">
        <v>80426805973.929703</v>
      </c>
      <c r="AA5" s="2" t="n">
        <v>85720982202.412094</v>
      </c>
      <c r="AB5" s="2" t="n">
        <v>92895210697.065399</v>
      </c>
      <c r="AC5" s="2" t="n">
        <v>107099377035.39101</v>
      </c>
      <c r="AD5" s="2" t="n">
        <v>127899732799.907</v>
      </c>
      <c r="AE5" s="2" t="n">
        <v>148134927306.814</v>
      </c>
      <c r="AF5" s="2" t="n">
        <v>145322129537.42999</v>
      </c>
      <c r="AG5" s="2" t="n">
        <v>138370074117.814</v>
      </c>
      <c r="AH5" s="2" t="n">
        <v>148990206378.13</v>
      </c>
      <c r="AI5" s="2" t="n">
        <v>148684575766.37201</v>
      </c>
      <c r="AJ5" s="2" t="n">
        <v>132599958203.578</v>
      </c>
      <c r="AK5" s="2" t="n">
        <v>116369156137.843</v>
      </c>
      <c r="AL5" s="2" t="n">
        <v>120704185097.058</v>
      </c>
      <c r="AM5" s="2" t="n">
        <v>139394997382.48099</v>
      </c>
      <c r="AN5" s="2" t="n">
        <v>152537006725.30701</v>
      </c>
      <c r="AO5" s="2" t="n">
        <v>163986147758.36099</v>
      </c>
      <c r="AP5" s="2" t="n">
        <v>175394474313.68201</v>
      </c>
      <c r="AQ5" s="2" t="n">
        <v>210381792928.397</v>
      </c>
      <c r="AR5" s="2" t="n">
        <v>185692562804.02499</v>
      </c>
      <c r="AS5" s="2" t="n">
        <v>174326385140.07999</v>
      </c>
      <c r="AT5" s="2" t="n">
        <v>107401360462.487</v>
      </c>
      <c r="AU5" s="2"/>
      <c r="AV5" s="2"/>
    </row>
    <row r="6">
      <c r="A6" t="str">
        <f t="shared" si="0"/>
        <v>Unlabeled</v>
      </c>
      <c r="L6" s="1" t="s">
        <v>424</v>
      </c>
      <c r="M6" s="2" t="n">
        <v>29195497000</v>
      </c>
      <c r="N6" s="2" t="n">
        <v>4424751628</v>
      </c>
      <c r="O6" s="2" t="n">
        <v>3416049686</v>
      </c>
      <c r="P6" s="2" t="n">
        <v>1528142719</v>
      </c>
      <c r="Q6" s="2" t="n">
        <v>1267270952</v>
      </c>
      <c r="R6" s="2" t="n">
        <v>1460225780</v>
      </c>
      <c r="S6" s="2" t="n">
        <v>778340876</v>
      </c>
      <c r="T6" s="2" t="n">
        <v>2517801423</v>
      </c>
      <c r="U6" s="2" t="n">
        <v>4646381327</v>
      </c>
      <c r="V6" s="2" t="n">
        <v>5445750285</v>
      </c>
      <c r="W6" s="2" t="n">
        <v>5689381066.9104004</v>
      </c>
      <c r="X6" s="2" t="n">
        <v>2667821913.3766999</v>
      </c>
      <c r="Y6" s="2" t="n">
        <v>5945657865.4629002</v>
      </c>
      <c r="Z6" s="2" t="n">
        <v>6967793101.9330997</v>
      </c>
      <c r="AA6" s="2" t="n">
        <v>7461421350.8634005</v>
      </c>
      <c r="AB6" s="2" t="n">
        <v>7767353783.118</v>
      </c>
      <c r="AC6" s="2" t="n">
        <v>6061526108.2615004</v>
      </c>
      <c r="AD6" s="2" t="n">
        <v>1197479618.2375</v>
      </c>
      <c r="AE6" s="2" t="n">
        <v>1706031336.6954999</v>
      </c>
      <c r="AF6" s="2" t="n">
        <v>1514738324.0711999</v>
      </c>
      <c r="AG6" s="2" t="n">
        <v>4406229638.8536997</v>
      </c>
      <c r="AH6" s="2" t="n">
        <v>4410682355.8125</v>
      </c>
      <c r="AI6" s="2" t="n">
        <v>3552314076.5865002</v>
      </c>
      <c r="AJ6" s="2" t="n">
        <v>3378189764.6729002</v>
      </c>
      <c r="AK6" s="2" t="n">
        <v>2190473631.8645</v>
      </c>
      <c r="AL6" s="2" t="n">
        <v>1809787851.7249</v>
      </c>
      <c r="AM6" s="2" t="n">
        <v>1764159723.0861001</v>
      </c>
      <c r="AN6" s="2" t="n">
        <v>1940024322.3987999</v>
      </c>
      <c r="AO6" s="2" t="n">
        <v>2164299470.6648002</v>
      </c>
      <c r="AP6" s="2" t="n">
        <v>1533147136.3936999</v>
      </c>
      <c r="AQ6" s="2" t="n">
        <v>1661257942.6571</v>
      </c>
      <c r="AR6" s="2" t="n">
        <v>1549373333.4414999</v>
      </c>
      <c r="AS6" s="2" t="n">
        <v>1331212538.4835999</v>
      </c>
      <c r="AT6" s="2" t="n">
        <v>844420322.3635</v>
      </c>
      <c r="AU6" s="2"/>
      <c r="AV6" s="2"/>
    </row>
    <row r="7">
      <c r="A7" t="str">
        <f t="shared" si="0"/>
        <v>Grand Total</v>
      </c>
      <c r="L7" s="1" t="s">
        <v>416</v>
      </c>
      <c r="M7" s="2" t="n">
        <f t="shared" ref="M7:AT7" si="1">SUM(M2:M6)</f>
        <v>120350129405</v>
      </c>
      <c r="N7" s="2" t="n">
        <f t="shared" si="1"/>
        <v>136154193844</v>
      </c>
      <c r="O7" s="2" t="n">
        <f t="shared" si="1"/>
        <v>123406660550</v>
      </c>
      <c r="P7" s="2" t="n">
        <f t="shared" si="1"/>
        <v>121373382142</v>
      </c>
      <c r="Q7" s="2" t="n">
        <f t="shared" si="1"/>
        <v>117161902725</v>
      </c>
      <c r="R7" s="2" t="n">
        <f t="shared" si="1"/>
        <v>116592014868</v>
      </c>
      <c r="S7" s="2" t="n">
        <f t="shared" si="1"/>
        <v>118448779098</v>
      </c>
      <c r="T7" s="2" t="n">
        <f t="shared" si="1"/>
        <v>115982151879</v>
      </c>
      <c r="U7" s="2" t="n">
        <f t="shared" si="1"/>
        <v>116965882167</v>
      </c>
      <c r="V7" s="2" t="n">
        <f t="shared" si="1"/>
        <v>122185036488</v>
      </c>
      <c r="W7" s="2" t="n">
        <f t="shared" si="1"/>
        <v>132178486506.38741</v>
      </c>
      <c r="X7" s="2" t="n">
        <f t="shared" si="1"/>
        <v>143993638622.32742</v>
      </c>
      <c r="Y7" s="2" t="n">
        <f t="shared" si="1"/>
        <v>169810521136.48499</v>
      </c>
      <c r="Z7" s="2" t="n">
        <f t="shared" si="1"/>
        <v>211533087303.86072</v>
      </c>
      <c r="AA7" s="2" t="n">
        <f t="shared" si="1"/>
        <v>229762490374.9151</v>
      </c>
      <c r="AB7" s="2" t="n">
        <f t="shared" si="1"/>
        <v>265662827553.7865</v>
      </c>
      <c r="AC7" s="2" t="n">
        <f t="shared" si="1"/>
        <v>295165177949.11749</v>
      </c>
      <c r="AD7" s="2" t="n">
        <f t="shared" si="1"/>
        <v>328153432892.49237</v>
      </c>
      <c r="AE7" s="2" t="n">
        <f t="shared" si="1"/>
        <v>377988092276.40045</v>
      </c>
      <c r="AF7" s="2" t="n">
        <f t="shared" si="1"/>
        <v>367653308305.41382</v>
      </c>
      <c r="AG7" s="2" t="n">
        <f t="shared" si="1"/>
        <v>362403868841.00812</v>
      </c>
      <c r="AH7" s="2" t="n">
        <f t="shared" si="1"/>
        <v>368565915961.16162</v>
      </c>
      <c r="AI7" s="2" t="n">
        <f t="shared" si="1"/>
        <v>357636430655.58691</v>
      </c>
      <c r="AJ7" s="2" t="n">
        <f t="shared" si="1"/>
        <v>306581052342.68109</v>
      </c>
      <c r="AK7" s="2" t="n">
        <f t="shared" si="1"/>
        <v>283284360624.49921</v>
      </c>
      <c r="AL7" s="2" t="n">
        <f t="shared" si="1"/>
        <v>274184441766.62408</v>
      </c>
      <c r="AM7" s="2" t="n">
        <f t="shared" si="1"/>
        <v>298361785628.3924</v>
      </c>
      <c r="AN7" s="2" t="n">
        <f t="shared" si="1"/>
        <v>320616260265.0177</v>
      </c>
      <c r="AO7" s="2" t="n">
        <f t="shared" si="1"/>
        <v>358969839761.82458</v>
      </c>
      <c r="AP7" s="2" t="n">
        <f t="shared" si="1"/>
        <v>383640402091.71619</v>
      </c>
      <c r="AQ7" s="2" t="n">
        <f t="shared" si="1"/>
        <v>422516856625.91565</v>
      </c>
      <c r="AR7" s="2" t="n">
        <f t="shared" si="1"/>
        <v>386852773154.90479</v>
      </c>
      <c r="AS7" s="2" t="n">
        <f t="shared" si="1"/>
        <v>414218963031.29913</v>
      </c>
      <c r="AT7" s="2" t="n">
        <f t="shared" si="1"/>
        <v>217385104094.76889</v>
      </c>
      <c r="AU7" s="2"/>
      <c r="AV7" s="2"/>
    </row>
    <row r="9">
      <c r="A9" s="32" t="str">
        <f t="shared" ref="A9:A15" si="2">L9</f>
        <v>Competition.sum</v>
      </c>
      <c r="B9" s="22" t="n">
        <f>AL9</f>
        <v>2015</v>
      </c>
      <c r="C9" s="9" t="n">
        <f t="shared" ref="C9:E15" si="3">AR9</f>
        <v>2021</v>
      </c>
      <c r="D9" s="9" t="n">
        <f t="shared" si="3"/>
        <v>2022</v>
      </c>
      <c r="E9" s="9" t="n">
        <f t="shared" si="3"/>
        <v>2023</v>
      </c>
      <c r="F9" s="9" t="str">
        <f>C9&amp;"-"&amp;$D9</f>
        <v>2021-2022</v>
      </c>
      <c r="G9" s="9" t="str">
        <f>B9&amp;"-"&amp;$D9</f>
        <v>2015-2022</v>
      </c>
      <c r="H9" s="9" t="str">
        <f>$E9&amp;"/"&amp;D9</f>
        <v>2023/2022</v>
      </c>
      <c r="I9" s="9" t="str">
        <f>"Share "&amp;AS9</f>
        <v>Share 2022</v>
      </c>
      <c r="J9" s="9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4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25" t="e">
        <f>(D10/C10)-1</f>
        <v>#VALUE!</v>
      </c>
      <c r="G10" s="8" t="e">
        <f>(D10/B10)-1</f>
        <v>#VALUE!</v>
      </c>
      <c r="H10" s="8" t="e">
        <f>E10/D10</f>
        <v>#VALUE!</v>
      </c>
      <c r="I10" s="4" t="e">
        <f>AS19</f>
        <v>#VALUE!</v>
      </c>
      <c r="J10" s="4" t="e">
        <f t="shared" ref="J10:J16" si="6">AT19</f>
        <v>#VALUE!</v>
      </c>
      <c r="K10" s="8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24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25" t="e">
        <f t="shared" ref="F11:F14" si="9">(D11/C11)-1</f>
        <v>#VALUE!</v>
      </c>
      <c r="G11" s="8" t="e">
        <f t="shared" ref="G11:G14" si="10">(D11/B11)-1</f>
        <v>#VALUE!</v>
      </c>
      <c r="H11" s="8" t="e">
        <f t="shared" ref="H11:H14" si="11">E11/D11</f>
        <v>#VALUE!</v>
      </c>
      <c r="I11" s="4" t="e">
        <f t="shared" ref="I11:I16" si="12">AS20</f>
        <v>#VALUE!</v>
      </c>
      <c r="J11" s="4" t="e">
        <f t="shared" si="6"/>
        <v>#VALUE!</v>
      </c>
      <c r="K11" s="8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24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5" t="e">
        <f t="shared" si="9"/>
        <v>#VALUE!</v>
      </c>
      <c r="G12" s="8" t="e">
        <f t="shared" si="10"/>
        <v>#VALUE!</v>
      </c>
      <c r="H12" s="8" t="e">
        <f t="shared" si="11"/>
        <v>#VALUE!</v>
      </c>
      <c r="I12" s="4" t="e">
        <f t="shared" si="12"/>
        <v>#VALUE!</v>
      </c>
      <c r="J12" s="4" t="e">
        <f t="shared" si="6"/>
        <v>#VALUE!</v>
      </c>
      <c r="K12" s="8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24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25" t="e">
        <f t="shared" si="9"/>
        <v>#VALUE!</v>
      </c>
      <c r="G13" s="8" t="e">
        <f t="shared" si="10"/>
        <v>#VALUE!</v>
      </c>
      <c r="H13" s="8" t="e">
        <f t="shared" si="11"/>
        <v>#VALUE!</v>
      </c>
      <c r="I13" s="4" t="e">
        <f t="shared" si="12"/>
        <v>#VALUE!</v>
      </c>
      <c r="J13" s="4" t="e">
        <f t="shared" si="6"/>
        <v>#VALUE!</v>
      </c>
      <c r="K13" s="8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24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25" t="e">
        <f t="shared" si="9"/>
        <v>#VALUE!</v>
      </c>
      <c r="G14" s="8" t="e">
        <f t="shared" si="10"/>
        <v>#VALUE!</v>
      </c>
      <c r="H14" s="8" t="e">
        <f t="shared" si="11"/>
        <v>#VALUE!</v>
      </c>
      <c r="I14" s="4" t="e">
        <f t="shared" si="12"/>
        <v>#VALUE!</v>
      </c>
      <c r="J14" s="4" t="e">
        <f t="shared" si="6"/>
        <v>#VALUE!</v>
      </c>
      <c r="K14" s="8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11" t="str">
        <f t="shared" si="2"/>
        <v>Grand Total</v>
      </c>
      <c r="B15" s="2" t="e">
        <f t="shared" si="14"/>
        <v>#VALUE!</v>
      </c>
      <c r="C15" s="2" t="e">
        <f t="shared" si="3"/>
        <v>#VALUE!</v>
      </c>
      <c r="D15" s="2" t="e">
        <f t="shared" si="3"/>
        <v>#VALUE!</v>
      </c>
      <c r="E15" s="2" t="e">
        <f t="shared" si="3"/>
        <v>#VALUE!</v>
      </c>
      <c r="F15" s="53"/>
      <c r="G15" s="8" t="e">
        <f>AR25</f>
        <v>#VALUE!</v>
      </c>
      <c r="H15" s="8"/>
      <c r="I15" s="4" t="e">
        <f t="shared" si="12"/>
        <v>#VALUE!</v>
      </c>
      <c r="J15" s="4" t="e">
        <f t="shared" si="6"/>
        <v>#VALUE!</v>
      </c>
      <c r="K15" s="8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11" t="str">
        <f t="shared" ref="A16" si="20">L16</f>
        <v>Checksum</v>
      </c>
      <c r="B16" s="2" t="e">
        <f t="shared" ref="B16" si="21">AL16</f>
        <v>#VALUE!</v>
      </c>
      <c r="C16" s="2" t="e">
        <f t="shared" ref="C16" si="22">AR16</f>
        <v>#VALUE!</v>
      </c>
      <c r="D16" s="2" t="e">
        <f t="shared" ref="D16" si="23">AS16</f>
        <v>#VALUE!</v>
      </c>
      <c r="E16" s="2" t="e">
        <f t="shared" ref="E16" si="24">AT16</f>
        <v>#VALUE!</v>
      </c>
      <c r="F16" s="53"/>
      <c r="G16" s="8" t="n">
        <f>AR26</f>
        <v>0</v>
      </c>
      <c r="H16" s="8"/>
      <c r="I16" s="4" t="e">
        <f t="shared" si="12"/>
        <v>#VALUE!</v>
      </c>
      <c r="J16" s="4" t="e">
        <f t="shared" si="6"/>
        <v>#VALUE!</v>
      </c>
      <c r="K16" s="111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11"/>
      <c r="B17" s="2"/>
      <c r="C17" s="2"/>
      <c r="D17" s="2"/>
      <c r="E17" s="2"/>
      <c r="F17" s="53"/>
      <c r="G17" s="8"/>
      <c r="H17" s="8"/>
      <c r="I17" s="4"/>
      <c r="J17" s="4"/>
      <c r="K17" s="111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8" t="e">
        <f t="shared" ref="M19:AS19" si="29">IF(M10="","",M10/M$15)</f>
        <v>#VALUE!</v>
      </c>
      <c r="N19" s="8" t="e">
        <f t="shared" si="29"/>
        <v>#VALUE!</v>
      </c>
      <c r="O19" s="8" t="e">
        <f t="shared" si="29"/>
        <v>#VALUE!</v>
      </c>
      <c r="P19" s="8" t="e">
        <f t="shared" si="29"/>
        <v>#VALUE!</v>
      </c>
      <c r="Q19" s="8" t="e">
        <f t="shared" si="29"/>
        <v>#VALUE!</v>
      </c>
      <c r="R19" s="8" t="e">
        <f t="shared" si="29"/>
        <v>#VALUE!</v>
      </c>
      <c r="S19" s="8" t="e">
        <f t="shared" si="29"/>
        <v>#VALUE!</v>
      </c>
      <c r="T19" s="8" t="e">
        <f t="shared" si="29"/>
        <v>#VALUE!</v>
      </c>
      <c r="U19" s="8" t="e">
        <f t="shared" si="29"/>
        <v>#VALUE!</v>
      </c>
      <c r="V19" s="8" t="e">
        <f t="shared" si="29"/>
        <v>#VALUE!</v>
      </c>
      <c r="W19" s="25" t="e">
        <f t="shared" si="29"/>
        <v>#VALUE!</v>
      </c>
      <c r="X19" s="25" t="e">
        <f t="shared" si="29"/>
        <v>#VALUE!</v>
      </c>
      <c r="Y19" s="25" t="e">
        <f t="shared" si="29"/>
        <v>#VALUE!</v>
      </c>
      <c r="Z19" s="25" t="e">
        <f t="shared" si="29"/>
        <v>#VALUE!</v>
      </c>
      <c r="AA19" s="25" t="e">
        <f t="shared" si="29"/>
        <v>#VALUE!</v>
      </c>
      <c r="AB19" s="25" t="e">
        <f t="shared" si="29"/>
        <v>#VALUE!</v>
      </c>
      <c r="AC19" s="25" t="e">
        <f t="shared" si="29"/>
        <v>#VALUE!</v>
      </c>
      <c r="AD19" s="25" t="e">
        <f t="shared" si="29"/>
        <v>#VALUE!</v>
      </c>
      <c r="AE19" s="25" t="e">
        <f t="shared" si="29"/>
        <v>#VALUE!</v>
      </c>
      <c r="AF19" s="25" t="e">
        <f t="shared" si="29"/>
        <v>#VALUE!</v>
      </c>
      <c r="AG19" s="25" t="e">
        <f t="shared" si="29"/>
        <v>#VALUE!</v>
      </c>
      <c r="AH19" s="25" t="e">
        <f t="shared" si="29"/>
        <v>#VALUE!</v>
      </c>
      <c r="AI19" s="25" t="e">
        <f t="shared" si="29"/>
        <v>#VALUE!</v>
      </c>
      <c r="AJ19" s="25" t="e">
        <f t="shared" si="29"/>
        <v>#VALUE!</v>
      </c>
      <c r="AK19" s="25" t="e">
        <f t="shared" si="29"/>
        <v>#VALUE!</v>
      </c>
      <c r="AL19" s="25" t="e">
        <f t="shared" si="29"/>
        <v>#VALUE!</v>
      </c>
      <c r="AM19" s="25" t="e">
        <f t="shared" si="29"/>
        <v>#VALUE!</v>
      </c>
      <c r="AN19" s="25" t="e">
        <f t="shared" si="29"/>
        <v>#VALUE!</v>
      </c>
      <c r="AO19" s="25" t="e">
        <f t="shared" si="29"/>
        <v>#VALUE!</v>
      </c>
      <c r="AP19" s="25" t="e">
        <f t="shared" si="29"/>
        <v>#VALUE!</v>
      </c>
      <c r="AQ19" s="25" t="e">
        <f t="shared" si="29"/>
        <v>#VALUE!</v>
      </c>
      <c r="AR19" s="25" t="e">
        <f t="shared" si="29"/>
        <v>#VALUE!</v>
      </c>
      <c r="AS19" s="25" t="e">
        <f t="shared" si="29"/>
        <v>#VALUE!</v>
      </c>
      <c r="AT19" s="25" t="e">
        <f t="shared" ref="AT19" si="30">IF(AT10="","",AT10/AT$15)</f>
        <v>#VALUE!</v>
      </c>
    </row>
    <row r="20">
      <c r="L20" s="1" t="s">
        <v>111</v>
      </c>
      <c r="M20" s="8" t="e">
        <f t="shared" ref="M20:AS20" si="31">IF(M11="","",M11/M$15)</f>
        <v>#VALUE!</v>
      </c>
      <c r="N20" s="8" t="e">
        <f t="shared" si="31"/>
        <v>#VALUE!</v>
      </c>
      <c r="O20" s="8" t="e">
        <f t="shared" si="31"/>
        <v>#VALUE!</v>
      </c>
      <c r="P20" s="8" t="e">
        <f t="shared" si="31"/>
        <v>#VALUE!</v>
      </c>
      <c r="Q20" s="8" t="e">
        <f t="shared" si="31"/>
        <v>#VALUE!</v>
      </c>
      <c r="R20" s="8" t="e">
        <f t="shared" si="31"/>
        <v>#VALUE!</v>
      </c>
      <c r="S20" s="8" t="e">
        <f t="shared" si="31"/>
        <v>#VALUE!</v>
      </c>
      <c r="T20" s="8" t="e">
        <f t="shared" si="31"/>
        <v>#VALUE!</v>
      </c>
      <c r="U20" s="8" t="e">
        <f t="shared" si="31"/>
        <v>#VALUE!</v>
      </c>
      <c r="V20" s="8" t="e">
        <f t="shared" si="31"/>
        <v>#VALUE!</v>
      </c>
      <c r="W20" s="25" t="e">
        <f t="shared" si="31"/>
        <v>#VALUE!</v>
      </c>
      <c r="X20" s="25" t="e">
        <f t="shared" si="31"/>
        <v>#VALUE!</v>
      </c>
      <c r="Y20" s="25" t="e">
        <f t="shared" si="31"/>
        <v>#VALUE!</v>
      </c>
      <c r="Z20" s="25" t="e">
        <f t="shared" si="31"/>
        <v>#VALUE!</v>
      </c>
      <c r="AA20" s="25" t="e">
        <f t="shared" si="31"/>
        <v>#VALUE!</v>
      </c>
      <c r="AB20" s="25" t="e">
        <f t="shared" si="31"/>
        <v>#VALUE!</v>
      </c>
      <c r="AC20" s="25" t="e">
        <f t="shared" si="31"/>
        <v>#VALUE!</v>
      </c>
      <c r="AD20" s="25" t="e">
        <f t="shared" si="31"/>
        <v>#VALUE!</v>
      </c>
      <c r="AE20" s="25" t="e">
        <f t="shared" si="31"/>
        <v>#VALUE!</v>
      </c>
      <c r="AF20" s="25" t="e">
        <f t="shared" si="31"/>
        <v>#VALUE!</v>
      </c>
      <c r="AG20" s="25" t="e">
        <f t="shared" si="31"/>
        <v>#VALUE!</v>
      </c>
      <c r="AH20" s="25" t="e">
        <f t="shared" si="31"/>
        <v>#VALUE!</v>
      </c>
      <c r="AI20" s="25" t="e">
        <f t="shared" si="31"/>
        <v>#VALUE!</v>
      </c>
      <c r="AJ20" s="25" t="e">
        <f t="shared" si="31"/>
        <v>#VALUE!</v>
      </c>
      <c r="AK20" s="25" t="e">
        <f t="shared" si="31"/>
        <v>#VALUE!</v>
      </c>
      <c r="AL20" s="25" t="e">
        <f t="shared" si="31"/>
        <v>#VALUE!</v>
      </c>
      <c r="AM20" s="25" t="e">
        <f t="shared" si="31"/>
        <v>#VALUE!</v>
      </c>
      <c r="AN20" s="25" t="e">
        <f t="shared" si="31"/>
        <v>#VALUE!</v>
      </c>
      <c r="AO20" s="25" t="e">
        <f t="shared" si="31"/>
        <v>#VALUE!</v>
      </c>
      <c r="AP20" s="25" t="e">
        <f t="shared" si="31"/>
        <v>#VALUE!</v>
      </c>
      <c r="AQ20" s="25" t="e">
        <f t="shared" si="31"/>
        <v>#VALUE!</v>
      </c>
      <c r="AR20" s="25" t="e">
        <f t="shared" si="31"/>
        <v>#VALUE!</v>
      </c>
      <c r="AS20" s="25" t="e">
        <f t="shared" si="31"/>
        <v>#VALUE!</v>
      </c>
      <c r="AT20" s="25" t="e">
        <f t="shared" ref="AT20" si="32">IF(AT11="","",AT11/AT$15)</f>
        <v>#VALUE!</v>
      </c>
    </row>
    <row r="21">
      <c r="L21" s="1" t="s">
        <v>112</v>
      </c>
      <c r="M21" s="8" t="e">
        <f t="shared" ref="M21:AS21" si="33">IF(M12="","",M12/M$15)</f>
        <v>#VALUE!</v>
      </c>
      <c r="N21" s="8" t="str">
        <f t="shared" si="33"/>
      </c>
      <c r="O21" s="8" t="str">
        <f t="shared" si="33"/>
      </c>
      <c r="P21" s="8" t="str">
        <f t="shared" si="33"/>
      </c>
      <c r="Q21" s="8" t="str">
        <f t="shared" si="33"/>
      </c>
      <c r="R21" s="8" t="e">
        <f t="shared" si="33"/>
        <v>#VALUE!</v>
      </c>
      <c r="S21" s="8" t="e">
        <f t="shared" si="33"/>
        <v>#VALUE!</v>
      </c>
      <c r="T21" s="8" t="e">
        <f t="shared" si="33"/>
        <v>#VALUE!</v>
      </c>
      <c r="U21" s="8" t="e">
        <f t="shared" si="33"/>
        <v>#VALUE!</v>
      </c>
      <c r="V21" s="8" t="e">
        <f t="shared" si="33"/>
        <v>#VALUE!</v>
      </c>
      <c r="W21" s="25" t="e">
        <f t="shared" si="33"/>
        <v>#VALUE!</v>
      </c>
      <c r="X21" s="25" t="e">
        <f t="shared" si="33"/>
        <v>#VALUE!</v>
      </c>
      <c r="Y21" s="25" t="e">
        <f t="shared" si="33"/>
        <v>#VALUE!</v>
      </c>
      <c r="Z21" s="25" t="e">
        <f t="shared" si="33"/>
        <v>#VALUE!</v>
      </c>
      <c r="AA21" s="25" t="e">
        <f t="shared" si="33"/>
        <v>#VALUE!</v>
      </c>
      <c r="AB21" s="25" t="e">
        <f t="shared" si="33"/>
        <v>#VALUE!</v>
      </c>
      <c r="AC21" s="25" t="e">
        <f t="shared" si="33"/>
        <v>#VALUE!</v>
      </c>
      <c r="AD21" s="25" t="e">
        <f t="shared" si="33"/>
        <v>#VALUE!</v>
      </c>
      <c r="AE21" s="25" t="e">
        <f t="shared" si="33"/>
        <v>#VALUE!</v>
      </c>
      <c r="AF21" s="25" t="e">
        <f t="shared" si="33"/>
        <v>#VALUE!</v>
      </c>
      <c r="AG21" s="25" t="e">
        <f t="shared" si="33"/>
        <v>#VALUE!</v>
      </c>
      <c r="AH21" s="25" t="e">
        <f t="shared" si="33"/>
        <v>#VALUE!</v>
      </c>
      <c r="AI21" s="25" t="e">
        <f t="shared" si="33"/>
        <v>#VALUE!</v>
      </c>
      <c r="AJ21" s="25" t="e">
        <f t="shared" si="33"/>
        <v>#VALUE!</v>
      </c>
      <c r="AK21" s="25" t="e">
        <f t="shared" si="33"/>
        <v>#VALUE!</v>
      </c>
      <c r="AL21" s="25" t="e">
        <f t="shared" si="33"/>
        <v>#VALUE!</v>
      </c>
      <c r="AM21" s="25" t="e">
        <f t="shared" si="33"/>
        <v>#VALUE!</v>
      </c>
      <c r="AN21" s="25" t="e">
        <f t="shared" si="33"/>
        <v>#VALUE!</v>
      </c>
      <c r="AO21" s="25" t="e">
        <f t="shared" si="33"/>
        <v>#VALUE!</v>
      </c>
      <c r="AP21" s="25" t="e">
        <f t="shared" si="33"/>
        <v>#VALUE!</v>
      </c>
      <c r="AQ21" s="25" t="e">
        <f t="shared" si="33"/>
        <v>#VALUE!</v>
      </c>
      <c r="AR21" s="25" t="e">
        <f t="shared" si="33"/>
        <v>#VALUE!</v>
      </c>
      <c r="AS21" s="25" t="e">
        <f t="shared" si="33"/>
        <v>#VALUE!</v>
      </c>
      <c r="AT21" s="25" t="e">
        <f t="shared" ref="AT21" si="34">IF(AT12="","",AT12/AT$15)</f>
        <v>#VALUE!</v>
      </c>
    </row>
    <row r="22">
      <c r="L22" s="1" t="s">
        <v>113</v>
      </c>
      <c r="M22" s="8" t="e">
        <f t="shared" ref="M22:AS22" si="35">IF(M13="","",M13/M$15)</f>
        <v>#VALUE!</v>
      </c>
      <c r="N22" s="8" t="e">
        <f t="shared" si="35"/>
        <v>#VALUE!</v>
      </c>
      <c r="O22" s="8" t="e">
        <f t="shared" si="35"/>
        <v>#VALUE!</v>
      </c>
      <c r="P22" s="8" t="e">
        <f t="shared" si="35"/>
        <v>#VALUE!</v>
      </c>
      <c r="Q22" s="8" t="e">
        <f t="shared" si="35"/>
        <v>#VALUE!</v>
      </c>
      <c r="R22" s="8" t="e">
        <f t="shared" si="35"/>
        <v>#VALUE!</v>
      </c>
      <c r="S22" s="8" t="e">
        <f t="shared" si="35"/>
        <v>#VALUE!</v>
      </c>
      <c r="T22" s="8" t="e">
        <f t="shared" si="35"/>
        <v>#VALUE!</v>
      </c>
      <c r="U22" s="8" t="e">
        <f t="shared" si="35"/>
        <v>#VALUE!</v>
      </c>
      <c r="V22" s="8" t="e">
        <f t="shared" si="35"/>
        <v>#VALUE!</v>
      </c>
      <c r="W22" s="25" t="e">
        <f t="shared" si="35"/>
        <v>#VALUE!</v>
      </c>
      <c r="X22" s="25" t="e">
        <f t="shared" si="35"/>
        <v>#VALUE!</v>
      </c>
      <c r="Y22" s="25" t="e">
        <f t="shared" si="35"/>
        <v>#VALUE!</v>
      </c>
      <c r="Z22" s="25" t="e">
        <f t="shared" si="35"/>
        <v>#VALUE!</v>
      </c>
      <c r="AA22" s="25" t="e">
        <f t="shared" si="35"/>
        <v>#VALUE!</v>
      </c>
      <c r="AB22" s="25" t="e">
        <f t="shared" si="35"/>
        <v>#VALUE!</v>
      </c>
      <c r="AC22" s="25" t="e">
        <f t="shared" si="35"/>
        <v>#VALUE!</v>
      </c>
      <c r="AD22" s="25" t="e">
        <f t="shared" si="35"/>
        <v>#VALUE!</v>
      </c>
      <c r="AE22" s="25" t="e">
        <f t="shared" si="35"/>
        <v>#VALUE!</v>
      </c>
      <c r="AF22" s="25" t="e">
        <f t="shared" si="35"/>
        <v>#VALUE!</v>
      </c>
      <c r="AG22" s="25" t="e">
        <f t="shared" si="35"/>
        <v>#VALUE!</v>
      </c>
      <c r="AH22" s="25" t="e">
        <f t="shared" si="35"/>
        <v>#VALUE!</v>
      </c>
      <c r="AI22" s="25" t="e">
        <f t="shared" si="35"/>
        <v>#VALUE!</v>
      </c>
      <c r="AJ22" s="25" t="e">
        <f t="shared" si="35"/>
        <v>#VALUE!</v>
      </c>
      <c r="AK22" s="25" t="e">
        <f t="shared" si="35"/>
        <v>#VALUE!</v>
      </c>
      <c r="AL22" s="25" t="e">
        <f t="shared" si="35"/>
        <v>#VALUE!</v>
      </c>
      <c r="AM22" s="25" t="e">
        <f t="shared" si="35"/>
        <v>#VALUE!</v>
      </c>
      <c r="AN22" s="25" t="e">
        <f t="shared" si="35"/>
        <v>#VALUE!</v>
      </c>
      <c r="AO22" s="25" t="e">
        <f t="shared" si="35"/>
        <v>#VALUE!</v>
      </c>
      <c r="AP22" s="25" t="e">
        <f t="shared" si="35"/>
        <v>#VALUE!</v>
      </c>
      <c r="AQ22" s="25" t="e">
        <f t="shared" si="35"/>
        <v>#VALUE!</v>
      </c>
      <c r="AR22" s="25" t="e">
        <f t="shared" si="35"/>
        <v>#VALUE!</v>
      </c>
      <c r="AS22" s="25" t="e">
        <f t="shared" si="35"/>
        <v>#VALUE!</v>
      </c>
      <c r="AT22" s="25" t="e">
        <f t="shared" ref="AT22" si="36">IF(AT13="","",AT13/AT$15)</f>
        <v>#VALUE!</v>
      </c>
    </row>
    <row r="23">
      <c r="L23" s="1" t="s">
        <v>34</v>
      </c>
      <c r="M23" s="8" t="e">
        <f t="shared" ref="M23:AS23" si="37">IF(M14="","",M14/M$15)</f>
        <v>#VALUE!</v>
      </c>
      <c r="N23" s="8" t="e">
        <f t="shared" si="37"/>
        <v>#VALUE!</v>
      </c>
      <c r="O23" s="8" t="e">
        <f t="shared" si="37"/>
        <v>#VALUE!</v>
      </c>
      <c r="P23" s="8" t="e">
        <f t="shared" si="37"/>
        <v>#VALUE!</v>
      </c>
      <c r="Q23" s="8" t="e">
        <f t="shared" si="37"/>
        <v>#VALUE!</v>
      </c>
      <c r="R23" s="8" t="e">
        <f t="shared" si="37"/>
        <v>#VALUE!</v>
      </c>
      <c r="S23" s="8" t="e">
        <f t="shared" si="37"/>
        <v>#VALUE!</v>
      </c>
      <c r="T23" s="8" t="e">
        <f t="shared" si="37"/>
        <v>#VALUE!</v>
      </c>
      <c r="U23" s="8" t="e">
        <f t="shared" si="37"/>
        <v>#VALUE!</v>
      </c>
      <c r="V23" s="8" t="e">
        <f t="shared" si="37"/>
        <v>#VALUE!</v>
      </c>
      <c r="W23" s="25" t="e">
        <f t="shared" si="37"/>
        <v>#VALUE!</v>
      </c>
      <c r="X23" s="25" t="e">
        <f t="shared" si="37"/>
        <v>#VALUE!</v>
      </c>
      <c r="Y23" s="25" t="e">
        <f t="shared" si="37"/>
        <v>#VALUE!</v>
      </c>
      <c r="Z23" s="25" t="e">
        <f t="shared" si="37"/>
        <v>#VALUE!</v>
      </c>
      <c r="AA23" s="25" t="e">
        <f t="shared" si="37"/>
        <v>#VALUE!</v>
      </c>
      <c r="AB23" s="25" t="e">
        <f t="shared" si="37"/>
        <v>#VALUE!</v>
      </c>
      <c r="AC23" s="25" t="e">
        <f t="shared" si="37"/>
        <v>#VALUE!</v>
      </c>
      <c r="AD23" s="25" t="e">
        <f t="shared" si="37"/>
        <v>#VALUE!</v>
      </c>
      <c r="AE23" s="25" t="e">
        <f t="shared" si="37"/>
        <v>#VALUE!</v>
      </c>
      <c r="AF23" s="25" t="e">
        <f t="shared" si="37"/>
        <v>#VALUE!</v>
      </c>
      <c r="AG23" s="25" t="e">
        <f t="shared" si="37"/>
        <v>#VALUE!</v>
      </c>
      <c r="AH23" s="25" t="e">
        <f t="shared" si="37"/>
        <v>#VALUE!</v>
      </c>
      <c r="AI23" s="25" t="e">
        <f t="shared" si="37"/>
        <v>#VALUE!</v>
      </c>
      <c r="AJ23" s="25" t="e">
        <f t="shared" si="37"/>
        <v>#VALUE!</v>
      </c>
      <c r="AK23" s="25" t="e">
        <f t="shared" si="37"/>
        <v>#VALUE!</v>
      </c>
      <c r="AL23" s="25" t="e">
        <f t="shared" si="37"/>
        <v>#VALUE!</v>
      </c>
      <c r="AM23" s="25" t="e">
        <f t="shared" si="37"/>
        <v>#VALUE!</v>
      </c>
      <c r="AN23" s="25" t="e">
        <f t="shared" si="37"/>
        <v>#VALUE!</v>
      </c>
      <c r="AO23" s="25" t="e">
        <f t="shared" si="37"/>
        <v>#VALUE!</v>
      </c>
      <c r="AP23" s="25" t="e">
        <f t="shared" si="37"/>
        <v>#VALUE!</v>
      </c>
      <c r="AQ23" s="25" t="e">
        <f t="shared" si="37"/>
        <v>#VALUE!</v>
      </c>
      <c r="AR23" s="25" t="e">
        <f t="shared" si="37"/>
        <v>#VALUE!</v>
      </c>
      <c r="AS23" s="25" t="e">
        <f t="shared" si="37"/>
        <v>#VALUE!</v>
      </c>
      <c r="AT23" s="25" t="e">
        <f t="shared" ref="AT23" si="38">IF(AT14="","",AT14/AT$15)</f>
        <v>#VALUE!</v>
      </c>
    </row>
    <row r="24">
      <c r="L24" s="1" t="s">
        <v>48</v>
      </c>
      <c r="M24" s="8" t="e">
        <f t="shared" ref="M24:AS24" si="39">SUM(M19:M23)=1</f>
        <v>#VALUE!</v>
      </c>
      <c r="N24" s="8" t="e">
        <f t="shared" si="39"/>
        <v>#VALUE!</v>
      </c>
      <c r="O24" s="8" t="e">
        <f t="shared" si="39"/>
        <v>#VALUE!</v>
      </c>
      <c r="P24" s="8" t="e">
        <f t="shared" si="39"/>
        <v>#VALUE!</v>
      </c>
      <c r="Q24" s="8" t="e">
        <f t="shared" si="39"/>
        <v>#VALUE!</v>
      </c>
      <c r="R24" s="8" t="e">
        <f t="shared" si="39"/>
        <v>#VALUE!</v>
      </c>
      <c r="S24" s="8" t="e">
        <f t="shared" si="39"/>
        <v>#VALUE!</v>
      </c>
      <c r="T24" s="8" t="e">
        <f t="shared" si="39"/>
        <v>#VALUE!</v>
      </c>
      <c r="U24" s="8" t="e">
        <f t="shared" si="39"/>
        <v>#VALUE!</v>
      </c>
      <c r="V24" s="8" t="e">
        <f t="shared" si="39"/>
        <v>#VALUE!</v>
      </c>
      <c r="W24" s="25" t="e">
        <f t="shared" si="39"/>
        <v>#VALUE!</v>
      </c>
      <c r="X24" s="25" t="e">
        <f t="shared" si="39"/>
        <v>#VALUE!</v>
      </c>
      <c r="Y24" s="25" t="e">
        <f t="shared" si="39"/>
        <v>#VALUE!</v>
      </c>
      <c r="Z24" s="25" t="e">
        <f t="shared" si="39"/>
        <v>#VALUE!</v>
      </c>
      <c r="AA24" s="25" t="e">
        <f t="shared" si="39"/>
        <v>#VALUE!</v>
      </c>
      <c r="AB24" s="25" t="e">
        <f t="shared" si="39"/>
        <v>#VALUE!</v>
      </c>
      <c r="AC24" s="25" t="e">
        <f t="shared" si="39"/>
        <v>#VALUE!</v>
      </c>
      <c r="AD24" s="25" t="e">
        <f t="shared" si="39"/>
        <v>#VALUE!</v>
      </c>
      <c r="AE24" s="25" t="e">
        <f t="shared" si="39"/>
        <v>#VALUE!</v>
      </c>
      <c r="AF24" s="25" t="e">
        <f t="shared" si="39"/>
        <v>#VALUE!</v>
      </c>
      <c r="AG24" s="25" t="e">
        <f t="shared" si="39"/>
        <v>#VALUE!</v>
      </c>
      <c r="AH24" s="25" t="e">
        <f t="shared" si="39"/>
        <v>#VALUE!</v>
      </c>
      <c r="AI24" s="25" t="e">
        <f t="shared" si="39"/>
        <v>#VALUE!</v>
      </c>
      <c r="AJ24" s="25" t="e">
        <f t="shared" si="39"/>
        <v>#VALUE!</v>
      </c>
      <c r="AK24" s="25" t="e">
        <f t="shared" si="39"/>
        <v>#VALUE!</v>
      </c>
      <c r="AL24" s="25" t="e">
        <f t="shared" si="39"/>
        <v>#VALUE!</v>
      </c>
      <c r="AM24" s="25" t="e">
        <f t="shared" si="39"/>
        <v>#VALUE!</v>
      </c>
      <c r="AN24" s="25" t="e">
        <f t="shared" si="39"/>
        <v>#VALUE!</v>
      </c>
      <c r="AO24" s="25" t="e">
        <f t="shared" si="39"/>
        <v>#VALUE!</v>
      </c>
      <c r="AP24" s="25" t="e">
        <f t="shared" si="39"/>
        <v>#VALUE!</v>
      </c>
      <c r="AQ24" s="25" t="e">
        <f t="shared" si="39"/>
        <v>#VALUE!</v>
      </c>
      <c r="AR24" s="25" t="e">
        <f t="shared" si="39"/>
        <v>#VALUE!</v>
      </c>
      <c r="AS24" s="25" t="e">
        <f t="shared" si="39"/>
        <v>#VALUE!</v>
      </c>
      <c r="AT24" s="25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4" t="e">
        <f t="shared" si="41"/>
        <v>#VALUE!</v>
      </c>
      <c r="X25" s="4" t="e">
        <f t="shared" si="41"/>
        <v>#VALUE!</v>
      </c>
      <c r="Y25" s="4" t="e">
        <f t="shared" si="41"/>
        <v>#VALUE!</v>
      </c>
      <c r="Z25" s="4" t="e">
        <f t="shared" si="41"/>
        <v>#VALUE!</v>
      </c>
      <c r="AA25" s="4" t="e">
        <f t="shared" si="41"/>
        <v>#VALUE!</v>
      </c>
      <c r="AB25" s="4" t="e">
        <f t="shared" si="41"/>
        <v>#VALUE!</v>
      </c>
      <c r="AC25" s="4" t="e">
        <f t="shared" si="41"/>
        <v>#VALUE!</v>
      </c>
      <c r="AD25" s="4" t="e">
        <f t="shared" si="41"/>
        <v>#VALUE!</v>
      </c>
      <c r="AE25" s="4" t="e">
        <f t="shared" si="41"/>
        <v>#VALUE!</v>
      </c>
      <c r="AF25" s="4" t="e">
        <f t="shared" si="41"/>
        <v>#VALUE!</v>
      </c>
      <c r="AG25" s="4" t="e">
        <f t="shared" si="41"/>
        <v>#VALUE!</v>
      </c>
      <c r="AH25" s="4" t="e">
        <f t="shared" si="41"/>
        <v>#VALUE!</v>
      </c>
      <c r="AI25" s="4" t="e">
        <f t="shared" si="41"/>
        <v>#VALUE!</v>
      </c>
      <c r="AJ25" s="4" t="e">
        <f t="shared" si="41"/>
        <v>#VALUE!</v>
      </c>
      <c r="AK25" s="4" t="e">
        <f t="shared" si="41"/>
        <v>#VALUE!</v>
      </c>
      <c r="AL25" s="4" t="e">
        <f t="shared" si="41"/>
        <v>#VALUE!</v>
      </c>
      <c r="AM25" s="4" t="e">
        <f t="shared" si="41"/>
        <v>#VALUE!</v>
      </c>
      <c r="AN25" s="4" t="e">
        <f t="shared" si="41"/>
        <v>#VALUE!</v>
      </c>
      <c r="AO25" s="4" t="e">
        <f t="shared" si="41"/>
        <v>#VALUE!</v>
      </c>
      <c r="AP25" s="4" t="e">
        <f t="shared" si="41"/>
        <v>#VALUE!</v>
      </c>
      <c r="AQ25" s="4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4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2" t="n">
        <v>1007062000</v>
      </c>
      <c r="P2" s="2" t="n">
        <v>2507688963</v>
      </c>
      <c r="Q2" s="2" t="n">
        <v>1986714008</v>
      </c>
      <c r="R2" s="2" t="n">
        <v>1632676184</v>
      </c>
      <c r="S2" s="2" t="n">
        <v>1113502801</v>
      </c>
      <c r="T2" s="2" t="n">
        <v>1203973123</v>
      </c>
      <c r="U2" s="2" t="n">
        <v>1183771415</v>
      </c>
      <c r="V2" s="2" t="n">
        <v>1017375608</v>
      </c>
      <c r="W2" s="2" t="n">
        <v>1248036780</v>
      </c>
      <c r="X2" s="2" t="n">
        <v>1412315349</v>
      </c>
      <c r="Y2" s="2" t="n">
        <v>4082019919.6992002</v>
      </c>
      <c r="Z2" s="2" t="n">
        <v>3990017125.0862002</v>
      </c>
      <c r="AA2" s="2" t="n">
        <v>4197180268.6862998</v>
      </c>
      <c r="AB2" s="2" t="n">
        <v>9114498311.1483002</v>
      </c>
      <c r="AC2" s="2" t="n">
        <v>7111554170.8652</v>
      </c>
      <c r="AD2" s="2" t="n">
        <v>13188643648.0979</v>
      </c>
      <c r="AE2" s="2" t="n">
        <v>14717222238.001801</v>
      </c>
      <c r="AF2" s="2" t="n">
        <v>14852799038.3547</v>
      </c>
      <c r="AG2" s="2" t="n">
        <v>20715531782.130001</v>
      </c>
      <c r="AH2" s="2" t="n">
        <v>14829066076.7997</v>
      </c>
      <c r="AI2" s="2" t="n">
        <v>15083925111.653</v>
      </c>
      <c r="AJ2" s="2" t="n">
        <v>14391411701.3465</v>
      </c>
      <c r="AK2" s="2" t="n">
        <v>11040966418.6007</v>
      </c>
      <c r="AL2" s="2" t="n">
        <v>7695981963.0911999</v>
      </c>
      <c r="AM2" s="2" t="n">
        <v>7926748936.9926004</v>
      </c>
      <c r="AN2" s="2" t="n">
        <v>7862726555.7784004</v>
      </c>
      <c r="AO2" s="2" t="n">
        <v>7613194970.8971996</v>
      </c>
      <c r="AP2" s="2" t="n">
        <v>7523279846.3634005</v>
      </c>
      <c r="AQ2" s="2" t="n">
        <v>9850608050.0193005</v>
      </c>
      <c r="AR2" s="2" t="n">
        <v>13008343368.9153</v>
      </c>
      <c r="AS2" s="2" t="n">
        <v>12707052346.312</v>
      </c>
      <c r="AT2" s="2" t="n">
        <v>14502219092.212</v>
      </c>
      <c r="AU2" s="2" t="n">
        <v>18741264408.2136</v>
      </c>
      <c r="AV2" s="2" t="n">
        <v>14627702676.5138</v>
      </c>
      <c r="AW2" s="2" t="n">
        <v>1884002530.0149</v>
      </c>
      <c r="AX2" s="2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2" t="n">
        <v>16559907083</v>
      </c>
      <c r="P3" s="2" t="n">
        <v>30317468735</v>
      </c>
      <c r="Q3" s="2" t="n">
        <v>25335080084</v>
      </c>
      <c r="R3" s="2" t="n">
        <v>22662098250</v>
      </c>
      <c r="S3" s="2" t="n">
        <v>19627595730</v>
      </c>
      <c r="T3" s="2" t="n">
        <v>17753261372</v>
      </c>
      <c r="U3" s="2" t="n">
        <v>20919356974</v>
      </c>
      <c r="V3" s="2" t="n">
        <v>19446931560</v>
      </c>
      <c r="W3" s="2" t="n">
        <v>18434183616</v>
      </c>
      <c r="X3" s="2" t="n">
        <v>18866259217</v>
      </c>
      <c r="Y3" s="2" t="n">
        <v>21632396525.4641</v>
      </c>
      <c r="Z3" s="2" t="n">
        <v>25544706647.976601</v>
      </c>
      <c r="AA3" s="2" t="n">
        <v>32087134839.684399</v>
      </c>
      <c r="AB3" s="2" t="n">
        <v>35553765705.544098</v>
      </c>
      <c r="AC3" s="2" t="n">
        <v>40313618656.342102</v>
      </c>
      <c r="AD3" s="2" t="n">
        <v>51036432005.390099</v>
      </c>
      <c r="AE3" s="2" t="n">
        <v>54142048822.589302</v>
      </c>
      <c r="AF3" s="2" t="n">
        <v>60259255941.6278</v>
      </c>
      <c r="AG3" s="2" t="n">
        <v>67951301216.1716</v>
      </c>
      <c r="AH3" s="2" t="n">
        <v>65136468404.9814</v>
      </c>
      <c r="AI3" s="2" t="n">
        <v>55475157640.688301</v>
      </c>
      <c r="AJ3" s="2" t="n">
        <v>57947525811.120499</v>
      </c>
      <c r="AK3" s="2" t="n">
        <v>60605065403.805702</v>
      </c>
      <c r="AL3" s="2" t="n">
        <v>48884364855.397697</v>
      </c>
      <c r="AM3" s="2" t="n">
        <v>47995252845.038696</v>
      </c>
      <c r="AN3" s="2" t="n">
        <v>43683164204.814499</v>
      </c>
      <c r="AO3" s="2" t="n">
        <v>47631589149.036797</v>
      </c>
      <c r="AP3" s="2" t="n">
        <v>51167652629.706497</v>
      </c>
      <c r="AQ3" s="2" t="n">
        <v>59433266875.4077</v>
      </c>
      <c r="AR3" s="2" t="n">
        <v>58396290073.933197</v>
      </c>
      <c r="AS3" s="2" t="n">
        <v>52276250183.099701</v>
      </c>
      <c r="AT3" s="2" t="n">
        <v>52453593137.348099</v>
      </c>
      <c r="AU3" s="2" t="n">
        <v>78275011922.177399</v>
      </c>
      <c r="AV3" s="2" t="n">
        <v>69898078470.486801</v>
      </c>
      <c r="AW3" s="2" t="n">
        <v>10378161307.547199</v>
      </c>
      <c r="AX3" s="2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2" t="n">
        <v>26470720032</v>
      </c>
      <c r="P4" s="2" t="n">
        <v>39125270482</v>
      </c>
      <c r="Q4" s="2" t="n">
        <v>30828800785</v>
      </c>
      <c r="R4" s="2" t="n">
        <v>35112256851</v>
      </c>
      <c r="S4" s="2" t="n">
        <v>29982799865</v>
      </c>
      <c r="T4" s="2" t="n">
        <v>30284380653</v>
      </c>
      <c r="U4" s="2" t="n">
        <v>29513356860</v>
      </c>
      <c r="V4" s="2" t="n">
        <v>27030970397</v>
      </c>
      <c r="W4" s="2" t="n">
        <v>25936252158</v>
      </c>
      <c r="X4" s="2" t="n">
        <v>28716114351</v>
      </c>
      <c r="Y4" s="2" t="n">
        <v>31079163259</v>
      </c>
      <c r="Z4" s="2" t="n">
        <v>34577711170.194298</v>
      </c>
      <c r="AA4" s="2" t="n">
        <v>38020002025.7827</v>
      </c>
      <c r="AB4" s="2" t="n">
        <v>48290083148.022202</v>
      </c>
      <c r="AC4" s="2" t="n">
        <v>54389410155.209602</v>
      </c>
      <c r="AD4" s="2" t="n">
        <v>57559212607.381897</v>
      </c>
      <c r="AE4" s="2" t="n">
        <v>66534046273.800301</v>
      </c>
      <c r="AF4" s="2" t="n">
        <v>83052894022.832108</v>
      </c>
      <c r="AG4" s="2" t="n">
        <v>100699057718.772</v>
      </c>
      <c r="AH4" s="2" t="n">
        <v>93219878875.364502</v>
      </c>
      <c r="AI4" s="2" t="n">
        <v>90176966070.322601</v>
      </c>
      <c r="AJ4" s="2" t="n">
        <v>100251332235.00301</v>
      </c>
      <c r="AK4" s="2" t="n">
        <v>99462574399.306702</v>
      </c>
      <c r="AL4" s="2" t="n">
        <v>90803491454.5867</v>
      </c>
      <c r="AM4" s="2" t="n">
        <v>73101046181.274399</v>
      </c>
      <c r="AN4" s="2" t="n">
        <v>78025365124.792999</v>
      </c>
      <c r="AO4" s="2" t="n">
        <v>93103962205.828598</v>
      </c>
      <c r="AP4" s="2" t="n">
        <v>104424860803.991</v>
      </c>
      <c r="AQ4" s="2" t="n">
        <v>112909980557.36301</v>
      </c>
      <c r="AR4" s="2" t="n">
        <v>120837507942.619</v>
      </c>
      <c r="AS4" s="2" t="n">
        <v>152779676294.12399</v>
      </c>
      <c r="AT4" s="2" t="n">
        <v>126402256263.789</v>
      </c>
      <c r="AU4" s="2" t="n">
        <v>112042770197.13699</v>
      </c>
      <c r="AV4" s="2" t="n">
        <v>140246665600.582</v>
      </c>
      <c r="AW4" s="2" t="n">
        <v>13110538370.340799</v>
      </c>
      <c r="AX4" s="2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2" t="n">
        <v>24343032000</v>
      </c>
      <c r="P5" s="2" t="n">
        <v>1432967498</v>
      </c>
      <c r="Q5" s="2" t="n">
        <v>1940135211</v>
      </c>
      <c r="R5" s="2" t="n">
        <v>892674249</v>
      </c>
      <c r="S5" s="2" t="n">
        <v>788942689</v>
      </c>
      <c r="T5" s="2" t="n">
        <v>449992810</v>
      </c>
      <c r="U5" s="2" t="n">
        <v>576951474</v>
      </c>
      <c r="V5" s="2" t="n">
        <v>1783503075</v>
      </c>
      <c r="W5" s="2" t="n">
        <v>2479722837</v>
      </c>
      <c r="X5" s="2" t="n">
        <v>2808081607</v>
      </c>
      <c r="Y5" s="2" t="n">
        <v>2800326556.3501</v>
      </c>
      <c r="Z5" s="2" t="n">
        <v>919604640.48810005</v>
      </c>
      <c r="AA5" s="2" t="n">
        <v>2564702564.9801998</v>
      </c>
      <c r="AB5" s="2" t="n">
        <v>1912180360.9094</v>
      </c>
      <c r="AC5" s="2" t="n">
        <v>2041716557.6138999</v>
      </c>
      <c r="AD5" s="2" t="n">
        <v>1560010076.1468</v>
      </c>
      <c r="AE5" s="2" t="n">
        <v>853680278.2802</v>
      </c>
      <c r="AF5" s="2" t="n">
        <v>331636725.46130002</v>
      </c>
      <c r="AG5" s="2" t="n">
        <v>641428419.99539995</v>
      </c>
      <c r="AH5" s="2" t="n">
        <v>480307794.80830002</v>
      </c>
      <c r="AI5" s="2" t="n">
        <v>1268828642.3896999</v>
      </c>
      <c r="AJ5" s="2" t="n">
        <v>499228379.7511</v>
      </c>
      <c r="AK5" s="2" t="n">
        <v>443343369.60949999</v>
      </c>
      <c r="AL5" s="2" t="n">
        <v>253154576.7114</v>
      </c>
      <c r="AM5" s="2" t="n">
        <v>353702283.58819997</v>
      </c>
      <c r="AN5" s="2" t="n">
        <v>228892527.41409999</v>
      </c>
      <c r="AO5" s="2" t="n">
        <v>298543357.45999998</v>
      </c>
      <c r="AP5" s="2" t="n">
        <v>501916525.7238</v>
      </c>
      <c r="AQ5" s="2" t="n">
        <v>958617597.79519999</v>
      </c>
      <c r="AR5" s="2" t="n">
        <v>552823274.44920003</v>
      </c>
      <c r="AS5" s="2" t="n">
        <v>621259362.62890005</v>
      </c>
      <c r="AT5" s="2" t="n">
        <v>636969360.07669997</v>
      </c>
      <c r="AU5" s="2" t="n">
        <v>617006020.0223</v>
      </c>
      <c r="AV5" s="2" t="n">
        <v>870346286.66970003</v>
      </c>
      <c r="AW5" s="2" t="n">
        <v>98376535.665700004</v>
      </c>
      <c r="AX5" s="2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2" t="n">
        <v>944973000</v>
      </c>
      <c r="P6" s="2" t="n">
        <v>1191269851</v>
      </c>
      <c r="Q6" s="2" t="n">
        <v>1178184361</v>
      </c>
      <c r="R6" s="2" t="n">
        <v>1213181299</v>
      </c>
      <c r="S6" s="2" t="n">
        <v>968981321</v>
      </c>
      <c r="T6" s="2" t="n">
        <v>1162413352</v>
      </c>
      <c r="U6" s="2" t="n">
        <v>1439730423</v>
      </c>
      <c r="V6" s="2" t="n">
        <v>1385103356</v>
      </c>
      <c r="W6" s="2" t="n">
        <v>1543205696</v>
      </c>
      <c r="X6" s="2" t="n">
        <v>1800728879</v>
      </c>
      <c r="Y6" s="2" t="n">
        <v>2675911548.6630001</v>
      </c>
      <c r="Z6" s="2" t="n">
        <v>2741441508.8295002</v>
      </c>
      <c r="AA6" s="2" t="n">
        <v>3108083132.8400002</v>
      </c>
      <c r="AB6" s="2" t="n">
        <v>3626483138.1290998</v>
      </c>
      <c r="AC6" s="2" t="n">
        <v>3727945350.2357998</v>
      </c>
      <c r="AD6" s="2" t="n">
        <v>3148821914.3663001</v>
      </c>
      <c r="AE6" s="2" t="n">
        <v>3455792438.1803999</v>
      </c>
      <c r="AF6" s="2" t="n">
        <v>4449745743.5117998</v>
      </c>
      <c r="AG6" s="2" t="n">
        <v>4536898587.2111998</v>
      </c>
      <c r="AH6" s="2" t="n">
        <v>5029662590.2339001</v>
      </c>
      <c r="AI6" s="2" t="n">
        <v>5554611588.1791</v>
      </c>
      <c r="AJ6" s="2" t="n">
        <v>5113570556.0368004</v>
      </c>
      <c r="AK6" s="2" t="n">
        <v>5097912354.8645</v>
      </c>
      <c r="AL6" s="2" t="n">
        <v>4233384038.6132998</v>
      </c>
      <c r="AM6" s="2" t="n">
        <v>4217205145.9906001</v>
      </c>
      <c r="AN6" s="2" t="n">
        <v>3950517270.7073998</v>
      </c>
      <c r="AO6" s="2" t="n">
        <v>4449261175.2068996</v>
      </c>
      <c r="AP6" s="2" t="n">
        <v>4604616214.3121996</v>
      </c>
      <c r="AQ6" s="2" t="n">
        <v>5798897163.7573004</v>
      </c>
      <c r="AR6" s="2" t="n">
        <v>6776782457.0145998</v>
      </c>
      <c r="AS6" s="2" t="n">
        <v>6378228976.9057999</v>
      </c>
      <c r="AT6" s="2" t="n">
        <v>6166397340.7313004</v>
      </c>
      <c r="AU6" s="2" t="n">
        <v>6078927552.5333004</v>
      </c>
      <c r="AV6" s="2" t="n">
        <v>7496020293.0243998</v>
      </c>
      <c r="AW6" s="2" t="n">
        <v>760290175.03919995</v>
      </c>
      <c r="AX6" s="2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2" t="n">
        <v>9109760764</v>
      </c>
      <c r="P7" s="2" t="n">
        <v>9081328762</v>
      </c>
      <c r="Q7" s="2" t="n">
        <v>10945548898</v>
      </c>
      <c r="R7" s="2" t="n">
        <v>11263461256</v>
      </c>
      <c r="S7" s="2" t="n">
        <v>10274264266</v>
      </c>
      <c r="T7" s="2" t="n">
        <v>10868177910</v>
      </c>
      <c r="U7" s="2" t="n">
        <v>10462898696</v>
      </c>
      <c r="V7" s="2" t="n">
        <v>10076391835</v>
      </c>
      <c r="W7" s="2" t="n">
        <v>10199966732</v>
      </c>
      <c r="X7" s="2" t="n">
        <v>11227112128</v>
      </c>
      <c r="Y7" s="2" t="n">
        <v>10804445627.540001</v>
      </c>
      <c r="Z7" s="2" t="n">
        <v>9822124882.4701996</v>
      </c>
      <c r="AA7" s="2" t="n">
        <v>10740862363.379499</v>
      </c>
      <c r="AB7" s="2" t="n">
        <v>13425416321.6297</v>
      </c>
      <c r="AC7" s="2" t="n">
        <v>14357832087.937599</v>
      </c>
      <c r="AD7" s="2" t="n">
        <v>17273452782.4772</v>
      </c>
      <c r="AE7" s="2" t="n">
        <v>18214528798.958401</v>
      </c>
      <c r="AF7" s="2" t="n">
        <v>19678404623.1516</v>
      </c>
      <c r="AG7" s="2" t="n">
        <v>19152734394.011799</v>
      </c>
      <c r="AH7" s="2" t="n">
        <v>20297325477.5317</v>
      </c>
      <c r="AI7" s="2" t="n">
        <v>19413095162.970798</v>
      </c>
      <c r="AJ7" s="2" t="n">
        <v>18109202932.741402</v>
      </c>
      <c r="AK7" s="2" t="n">
        <v>16052750950.7509</v>
      </c>
      <c r="AL7" s="2" t="n">
        <v>14242355288.6462</v>
      </c>
      <c r="AM7" s="2" t="n">
        <v>12329654817.3902</v>
      </c>
      <c r="AN7" s="2" t="n">
        <v>11042969416.535299</v>
      </c>
      <c r="AO7" s="2" t="n">
        <v>10582415361.299</v>
      </c>
      <c r="AP7" s="2" t="n">
        <v>10460477414.5861</v>
      </c>
      <c r="AQ7" s="2" t="n">
        <v>10845903882.971001</v>
      </c>
      <c r="AR7" s="2" t="n">
        <v>12279295844.296499</v>
      </c>
      <c r="AS7" s="2" t="n">
        <v>12644593820.430401</v>
      </c>
      <c r="AT7" s="2" t="n">
        <v>12555593250.808701</v>
      </c>
      <c r="AU7" s="2" t="n">
        <v>13385788522.842699</v>
      </c>
      <c r="AV7" s="2" t="n">
        <v>15708801862.2078</v>
      </c>
      <c r="AW7" s="2" t="n">
        <v>2149638320.6596999</v>
      </c>
      <c r="AX7" s="2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2" t="n">
        <v>7124632000</v>
      </c>
      <c r="P8" s="2" t="n">
        <v>8094829886</v>
      </c>
      <c r="Q8" s="2" t="n">
        <v>8598982544</v>
      </c>
      <c r="R8" s="2" t="n">
        <v>9554572742</v>
      </c>
      <c r="S8" s="2" t="n">
        <v>10918602437</v>
      </c>
      <c r="T8" s="2" t="n">
        <v>9758228116</v>
      </c>
      <c r="U8" s="2" t="n">
        <v>8950095425</v>
      </c>
      <c r="V8" s="2" t="n">
        <v>8939809925</v>
      </c>
      <c r="W8" s="2" t="n">
        <v>8879620494</v>
      </c>
      <c r="X8" s="2" t="n">
        <v>7006946865</v>
      </c>
      <c r="Y8" s="2" t="n">
        <v>6579376372</v>
      </c>
      <c r="Z8" s="2" t="n">
        <v>9222027999.6900005</v>
      </c>
      <c r="AA8" s="2" t="n">
        <v>11985220776.4004</v>
      </c>
      <c r="AB8" s="2" t="n">
        <v>12441487724.82</v>
      </c>
      <c r="AC8" s="2" t="n">
        <v>12955924680.161301</v>
      </c>
      <c r="AD8" s="2" t="n">
        <v>15083052930.413401</v>
      </c>
      <c r="AE8" s="2" t="n">
        <v>17576609077.4375</v>
      </c>
      <c r="AF8" s="2" t="n">
        <v>18109318668.556</v>
      </c>
      <c r="AG8" s="2" t="n">
        <v>17436837416.495998</v>
      </c>
      <c r="AH8" s="2" t="n">
        <v>18369799153.391102</v>
      </c>
      <c r="AI8" s="2" t="n">
        <v>16494724513.552401</v>
      </c>
      <c r="AJ8" s="2" t="n">
        <v>15778850087.011101</v>
      </c>
      <c r="AK8" s="2" t="n">
        <v>13776350802.419901</v>
      </c>
      <c r="AL8" s="2" t="n">
        <v>9430426130.5737991</v>
      </c>
      <c r="AM8" s="2" t="n">
        <v>9090899934.0028992</v>
      </c>
      <c r="AN8" s="2" t="n">
        <v>8736410067.8878002</v>
      </c>
      <c r="AO8" s="2" t="n">
        <v>9493903516.2954998</v>
      </c>
      <c r="AP8" s="2" t="n">
        <v>10485817805.8901</v>
      </c>
      <c r="AQ8" s="2" t="n">
        <v>10490770474.856701</v>
      </c>
      <c r="AR8" s="2" t="n">
        <v>11804811927.554899</v>
      </c>
      <c r="AS8" s="2" t="n">
        <v>12534222651.2376</v>
      </c>
      <c r="AT8" s="2" t="n">
        <v>14020981994.2847</v>
      </c>
      <c r="AU8" s="2" t="n">
        <v>15711781778.0478</v>
      </c>
      <c r="AV8" s="2" t="n">
        <v>19694120400.019699</v>
      </c>
      <c r="AW8" s="2" t="n">
        <v>2173066185.1525002</v>
      </c>
      <c r="AX8" s="2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2" t="n">
        <v>3718775000</v>
      </c>
      <c r="P9" s="2" t="n">
        <v>2677771000</v>
      </c>
      <c r="Q9" s="2" t="n">
        <v>1290044641</v>
      </c>
      <c r="R9" s="2" t="n">
        <v>586720931</v>
      </c>
      <c r="S9" s="2" t="n">
        <v>350405357</v>
      </c>
      <c r="T9" s="2" t="n">
        <v>495174139</v>
      </c>
      <c r="U9" s="2" t="n">
        <v>23475846</v>
      </c>
      <c r="V9" s="2" t="n">
        <v>49381582</v>
      </c>
      <c r="W9" s="2" t="n">
        <v>36949403</v>
      </c>
      <c r="X9" s="2" t="n">
        <v>20423303</v>
      </c>
      <c r="Y9" s="2" t="n">
        <v>18566142</v>
      </c>
      <c r="Z9" s="2" t="n">
        <v>13989351.4</v>
      </c>
      <c r="AA9" s="2" t="n">
        <v>89896823</v>
      </c>
      <c r="AB9" s="2" t="n">
        <v>110136444</v>
      </c>
      <c r="AC9" s="2" t="n">
        <v>238832727.5625</v>
      </c>
      <c r="AD9" s="2" t="n">
        <v>272678966.1688</v>
      </c>
      <c r="AE9" s="2" t="n">
        <v>110634218.5317</v>
      </c>
      <c r="AF9" s="2" t="n">
        <v>31762118.174199998</v>
      </c>
      <c r="AG9" s="2" t="n">
        <v>26564166.433600001</v>
      </c>
      <c r="AH9" s="2" t="n">
        <v>68859404.831499994</v>
      </c>
      <c r="AI9" s="2" t="n">
        <v>2539352.6850999999</v>
      </c>
      <c r="AJ9" s="2" t="n">
        <v>28643744.083500002</v>
      </c>
      <c r="AK9" s="2" t="n">
        <v>41419584.920599997</v>
      </c>
      <c r="AL9" s="2" t="n">
        <v>35580044.8213</v>
      </c>
      <c r="AM9" s="2" t="n">
        <v>53353646.0207</v>
      </c>
      <c r="AN9" s="2" t="n">
        <v>51364343.8138</v>
      </c>
      <c r="AO9" s="2" t="n">
        <v>47696143.414399996</v>
      </c>
      <c r="AP9" s="2" t="n">
        <v>47085213.854699999</v>
      </c>
      <c r="AQ9" s="2" t="n">
        <v>107269654.9937</v>
      </c>
      <c r="AR9" s="2" t="n">
        <v>168737084.62709999</v>
      </c>
      <c r="AS9" s="2" t="n">
        <v>173339847.57710001</v>
      </c>
      <c r="AT9" s="2" t="n">
        <v>105526457.59909999</v>
      </c>
      <c r="AU9" s="2" t="n">
        <v>149897998.4147</v>
      </c>
      <c r="AV9" s="2" t="n">
        <v>348203553.41930002</v>
      </c>
      <c r="AW9" s="2" t="n">
        <v>2420058.75</v>
      </c>
      <c r="AX9" s="2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2" t="n">
        <v>2223217000</v>
      </c>
      <c r="P10" s="2" t="n">
        <v>2040671817</v>
      </c>
      <c r="Q10" s="2" t="n">
        <v>2053944803</v>
      </c>
      <c r="R10" s="2" t="n">
        <v>1976101124</v>
      </c>
      <c r="S10" s="2" t="n">
        <v>2284203375</v>
      </c>
      <c r="T10" s="2" t="n">
        <v>2593158725</v>
      </c>
      <c r="U10" s="2" t="n">
        <v>2737526319</v>
      </c>
      <c r="V10" s="2" t="n">
        <v>2660069815</v>
      </c>
      <c r="W10" s="2" t="n">
        <v>3100844045</v>
      </c>
      <c r="X10" s="2" t="n">
        <v>3652782067</v>
      </c>
      <c r="Y10" s="2" t="n">
        <v>3909502070.8305001</v>
      </c>
      <c r="Z10" s="2" t="n">
        <v>5090742863.2778997</v>
      </c>
      <c r="AA10" s="2" t="n">
        <v>5725049545.816</v>
      </c>
      <c r="AB10" s="2" t="n">
        <v>7843537289.4808998</v>
      </c>
      <c r="AC10" s="2" t="n">
        <v>8118435971.1273003</v>
      </c>
      <c r="AD10" s="2" t="n">
        <v>13036581985.2446</v>
      </c>
      <c r="AE10" s="2" t="n">
        <v>16032111522.207899</v>
      </c>
      <c r="AF10" s="2" t="n">
        <v>16051481205.421801</v>
      </c>
      <c r="AG10" s="2" t="n">
        <v>17872200899.386398</v>
      </c>
      <c r="AH10" s="2" t="n">
        <v>20259030359.337502</v>
      </c>
      <c r="AI10" s="2" t="n">
        <v>19986210480.799599</v>
      </c>
      <c r="AJ10" s="2" t="n">
        <v>17086534161.2684</v>
      </c>
      <c r="AK10" s="2" t="n">
        <v>13517137251.0287</v>
      </c>
      <c r="AL10" s="2" t="n">
        <v>10637425096.4219</v>
      </c>
      <c r="AM10" s="2" t="n">
        <v>9151512642.2784004</v>
      </c>
      <c r="AN10" s="2" t="n">
        <v>8222660748.3739004</v>
      </c>
      <c r="AO10" s="2" t="n">
        <v>8172618683.0702</v>
      </c>
      <c r="AP10" s="2" t="n">
        <v>9121267276.316</v>
      </c>
      <c r="AQ10" s="2" t="n">
        <v>11843710297.1068</v>
      </c>
      <c r="AR10" s="2" t="n">
        <v>13413006710.838301</v>
      </c>
      <c r="AS10" s="2" t="n">
        <v>15850952015.090599</v>
      </c>
      <c r="AT10" s="2" t="n">
        <v>13796508297.119499</v>
      </c>
      <c r="AU10" s="2" t="n">
        <v>14235074148.432899</v>
      </c>
      <c r="AV10" s="2" t="n">
        <v>17873291815.716702</v>
      </c>
      <c r="AW10" s="2" t="n">
        <v>1723351995.8074999</v>
      </c>
      <c r="AX10" s="2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2" t="n">
        <v>17936721825</v>
      </c>
      <c r="P11" s="2" t="n">
        <v>26251184852</v>
      </c>
      <c r="Q11" s="2" t="n">
        <v>25345708807</v>
      </c>
      <c r="R11" s="2" t="n">
        <v>24178867901</v>
      </c>
      <c r="S11" s="2" t="n">
        <v>28603318411</v>
      </c>
      <c r="T11" s="2" t="n">
        <v>29199642516</v>
      </c>
      <c r="U11" s="2" t="n">
        <v>29847199059</v>
      </c>
      <c r="V11" s="2" t="n">
        <v>30157144754</v>
      </c>
      <c r="W11" s="2" t="n">
        <v>30169880861</v>
      </c>
      <c r="X11" s="2" t="n">
        <v>32270398537</v>
      </c>
      <c r="Y11" s="2" t="n">
        <v>34256005425.682999</v>
      </c>
      <c r="Z11" s="2" t="n">
        <v>38157514661.171997</v>
      </c>
      <c r="AA11" s="2" t="n">
        <v>43760658153.937698</v>
      </c>
      <c r="AB11" s="2" t="n">
        <v>54550413831.765701</v>
      </c>
      <c r="AC11" s="2" t="n">
        <v>62947611103.084702</v>
      </c>
      <c r="AD11" s="2" t="n">
        <v>67314462786.416901</v>
      </c>
      <c r="AE11" s="2" t="n">
        <v>75425454087.580597</v>
      </c>
      <c r="AF11" s="2" t="n">
        <v>83763837050.009995</v>
      </c>
      <c r="AG11" s="2" t="n">
        <v>97918604860.649307</v>
      </c>
      <c r="AH11" s="2" t="n">
        <v>95264629303.1492</v>
      </c>
      <c r="AI11" s="2" t="n">
        <v>104114583511.649</v>
      </c>
      <c r="AJ11" s="2" t="n">
        <v>102516841576.936</v>
      </c>
      <c r="AK11" s="2" t="n">
        <v>99085711764.527496</v>
      </c>
      <c r="AL11" s="2" t="n">
        <v>84909492855.380493</v>
      </c>
      <c r="AM11" s="2" t="n">
        <v>83104356467.101196</v>
      </c>
      <c r="AN11" s="2" t="n">
        <v>76908430621.631699</v>
      </c>
      <c r="AO11" s="2" t="n">
        <v>78752151112.925293</v>
      </c>
      <c r="AP11" s="2" t="n">
        <v>83261936081.027695</v>
      </c>
      <c r="AQ11" s="2" t="n">
        <v>95047239263.616898</v>
      </c>
      <c r="AR11" s="2" t="n">
        <v>102838596301.64301</v>
      </c>
      <c r="AS11" s="2" t="n">
        <v>110616728413.02299</v>
      </c>
      <c r="AT11" s="2" t="n">
        <v>100136149583.21899</v>
      </c>
      <c r="AU11" s="2" t="n">
        <v>107845298798.536</v>
      </c>
      <c r="AV11" s="2" t="n">
        <v>118227122696.577</v>
      </c>
      <c r="AW11" s="2" t="n">
        <v>17853452383.735699</v>
      </c>
      <c r="AX11" s="2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2" t="n">
        <v>9777638701</v>
      </c>
      <c r="P12" s="2" t="n">
        <v>13119728868</v>
      </c>
      <c r="Q12" s="2" t="n">
        <v>13717646574</v>
      </c>
      <c r="R12" s="2" t="n">
        <v>12252023816</v>
      </c>
      <c r="S12" s="2" t="n">
        <v>12121363567</v>
      </c>
      <c r="T12" s="2" t="n">
        <v>12308553321</v>
      </c>
      <c r="U12" s="2" t="n">
        <v>12616503051</v>
      </c>
      <c r="V12" s="2" t="n">
        <v>12750553206</v>
      </c>
      <c r="W12" s="2" t="n">
        <v>12807510458</v>
      </c>
      <c r="X12" s="2" t="n">
        <v>11786628810</v>
      </c>
      <c r="Y12" s="2" t="n">
        <v>11443185130.242901</v>
      </c>
      <c r="Z12" s="2" t="n">
        <v>12170855583.191099</v>
      </c>
      <c r="AA12" s="2" t="n">
        <v>14158533487.3202</v>
      </c>
      <c r="AB12" s="2" t="n">
        <v>19649745137.087502</v>
      </c>
      <c r="AC12" s="2" t="n">
        <v>18371851717.362099</v>
      </c>
      <c r="AD12" s="2" t="n">
        <v>20251388757.839298</v>
      </c>
      <c r="AE12" s="2" t="n">
        <v>22899382637.4426</v>
      </c>
      <c r="AF12" s="2" t="n">
        <v>26720740733.168499</v>
      </c>
      <c r="AG12" s="2" t="n">
        <v>29998953879.676601</v>
      </c>
      <c r="AH12" s="2" t="n">
        <v>33731964485.704102</v>
      </c>
      <c r="AI12" s="2" t="n">
        <v>31698564507.706299</v>
      </c>
      <c r="AJ12" s="2" t="n">
        <v>32960035126.335999</v>
      </c>
      <c r="AK12" s="2" t="n">
        <v>35445650564.645798</v>
      </c>
      <c r="AL12" s="2" t="n">
        <v>32366040618.417801</v>
      </c>
      <c r="AM12" s="2" t="n">
        <v>34177210022.565498</v>
      </c>
      <c r="AN12" s="2" t="n">
        <v>33942409904.377499</v>
      </c>
      <c r="AO12" s="2" t="n">
        <v>36794949939.5457</v>
      </c>
      <c r="AP12" s="2" t="n">
        <v>37626328115.4263</v>
      </c>
      <c r="AQ12" s="2" t="n">
        <v>40585396726.140404</v>
      </c>
      <c r="AR12" s="2" t="n">
        <v>42752154443.508202</v>
      </c>
      <c r="AS12" s="2" t="n">
        <v>45067893983.036301</v>
      </c>
      <c r="AT12" s="2" t="n">
        <v>45269324545.951797</v>
      </c>
      <c r="AU12" s="2" t="n">
        <v>46571833164.894798</v>
      </c>
      <c r="AV12" s="2" t="n">
        <v>50716463208.895599</v>
      </c>
      <c r="AW12" s="2" t="n">
        <v>7011761969.8540001</v>
      </c>
      <c r="AX12" s="2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2" t="n">
        <v>1133690000</v>
      </c>
      <c r="P13" s="2" t="n">
        <v>314013130</v>
      </c>
      <c r="Q13" s="2" t="n">
        <v>185869834</v>
      </c>
      <c r="R13" s="2" t="n">
        <v>48747539</v>
      </c>
      <c r="S13" s="2" t="n">
        <v>127922906</v>
      </c>
      <c r="T13" s="2" t="n">
        <v>515058831</v>
      </c>
      <c r="U13" s="2" t="n">
        <v>177913556</v>
      </c>
      <c r="V13" s="2" t="n">
        <v>684916766</v>
      </c>
      <c r="W13" s="2" t="n">
        <v>2129709087</v>
      </c>
      <c r="X13" s="2" t="n">
        <v>2617245375</v>
      </c>
      <c r="Y13" s="2" t="n">
        <v>2868080770.3759999</v>
      </c>
      <c r="Z13" s="2" t="n">
        <v>1733063612.6084001</v>
      </c>
      <c r="AA13" s="2" t="n">
        <v>3289113292.3622999</v>
      </c>
      <c r="AB13" s="2" t="n">
        <v>4939598891.1499004</v>
      </c>
      <c r="AC13" s="2" t="n">
        <v>5180679001.6269999</v>
      </c>
      <c r="AD13" s="2" t="n">
        <v>5934286457.7222996</v>
      </c>
      <c r="AE13" s="2" t="n">
        <v>5093919259.2992001</v>
      </c>
      <c r="AF13" s="2" t="n">
        <v>833509437.602</v>
      </c>
      <c r="AG13" s="2" t="n">
        <v>1037610892.2465</v>
      </c>
      <c r="AH13" s="2" t="n">
        <v>965330211.13139999</v>
      </c>
      <c r="AI13" s="2" t="n">
        <v>3134916178.0693998</v>
      </c>
      <c r="AJ13" s="2" t="n">
        <v>3882880474.6292</v>
      </c>
      <c r="AK13" s="2" t="n">
        <v>3067554268.9064002</v>
      </c>
      <c r="AL13" s="2" t="n">
        <v>3089455143.1402001</v>
      </c>
      <c r="AM13" s="2" t="n">
        <v>1783417702.2556</v>
      </c>
      <c r="AN13" s="2" t="n">
        <v>1529500980.497</v>
      </c>
      <c r="AO13" s="2" t="n">
        <v>1417918483.9816999</v>
      </c>
      <c r="AP13" s="2" t="n">
        <v>1389676730.8203001</v>
      </c>
      <c r="AQ13" s="2" t="n">
        <v>1098392013.165</v>
      </c>
      <c r="AR13" s="2" t="n">
        <v>811586777.31739998</v>
      </c>
      <c r="AS13" s="2" t="n">
        <v>866648732.45109999</v>
      </c>
      <c r="AT13" s="2" t="n">
        <v>806867515.76569998</v>
      </c>
      <c r="AU13" s="2" t="n">
        <v>564308520.04659998</v>
      </c>
      <c r="AV13" s="2" t="n">
        <v>539905006.84549999</v>
      </c>
      <c r="AW13" s="2" t="n">
        <v>84273068.372299999</v>
      </c>
      <c r="AX13" s="2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3690942.75</v>
      </c>
      <c r="Z14" s="2" t="n">
        <v>2761274.6702000001</v>
      </c>
      <c r="AA14" s="2" t="n">
        <v>13905673.16</v>
      </c>
      <c r="AB14" s="2" t="n">
        <v>8206522.4524999997</v>
      </c>
      <c r="AC14" s="2" t="n">
        <v>1890145.0456000001</v>
      </c>
      <c r="AD14" s="2" t="n">
        <v>50821.49</v>
      </c>
      <c r="AE14" s="2" t="n">
        <v>3322815.68</v>
      </c>
      <c r="AF14" s="2" t="n">
        <v>0</v>
      </c>
      <c r="AG14" s="2" t="n">
        <v>-26383.222300000001</v>
      </c>
      <c r="AH14" s="2" t="n">
        <v>259216.35889999999</v>
      </c>
      <c r="AI14" s="2" t="n">
        <v>-8885.2999</v>
      </c>
      <c r="AJ14" s="2" t="n">
        <v>-28783.119999999999</v>
      </c>
      <c r="AK14" s="2"/>
      <c r="AL14" s="2" t="n">
        <v>-52150.8511</v>
      </c>
      <c r="AM14" s="2"/>
      <c r="AN14" s="2"/>
      <c r="AO14" s="2" t="n">
        <v>-2315.6100999999999</v>
      </c>
      <c r="AP14" s="2" t="n">
        <v>0</v>
      </c>
      <c r="AQ14" s="2" t="n">
        <v>-233000.08</v>
      </c>
      <c r="AR14" s="2" t="n">
        <v>465885</v>
      </c>
      <c r="AS14" s="2" t="n">
        <v>0</v>
      </c>
      <c r="AT14" s="2" t="n">
        <v>376316</v>
      </c>
      <c r="AU14" s="2"/>
      <c r="AV14" s="2"/>
      <c r="AW14" s="2"/>
      <c r="AX14" s="2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22156426.074299999</v>
      </c>
      <c r="Z15" s="2" t="n">
        <v>4709836.7676999997</v>
      </c>
      <c r="AA15" s="2" t="n">
        <v>64250531.754900001</v>
      </c>
      <c r="AB15" s="2" t="n">
        <v>16167107.8476</v>
      </c>
      <c r="AC15" s="2" t="n">
        <v>1199337.0012999999</v>
      </c>
      <c r="AD15" s="2" t="n">
        <v>1817130.1200999999</v>
      </c>
      <c r="AE15" s="2" t="n">
        <v>13794082.2666</v>
      </c>
      <c r="AF15" s="2" t="n">
        <v>696872.27</v>
      </c>
      <c r="AG15" s="2" t="n">
        <v>-111723.4474</v>
      </c>
      <c r="AH15" s="2" t="n">
        <v>-984.48</v>
      </c>
      <c r="AI15" s="2" t="n">
        <v>-9526.2999999999993</v>
      </c>
      <c r="AJ15" s="2" t="n">
        <v>-30729.11</v>
      </c>
      <c r="AK15" s="2" t="n">
        <v>-3330.9501</v>
      </c>
      <c r="AL15" s="2" t="n">
        <v>-47572.269500000002</v>
      </c>
      <c r="AM15" s="2"/>
      <c r="AN15" s="2"/>
      <c r="AO15" s="2" t="n">
        <v>1400386</v>
      </c>
      <c r="AP15" s="2" t="n">
        <v>-245</v>
      </c>
      <c r="AQ15" s="2"/>
      <c r="AR15" s="2"/>
      <c r="AS15" s="2"/>
      <c r="AT15" s="2"/>
      <c r="AU15" s="2"/>
      <c r="AV15" s="2"/>
      <c r="AW15" s="2"/>
      <c r="AX15" s="2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1252191.53</v>
      </c>
      <c r="Z16" s="2" t="n">
        <v>1203155.625</v>
      </c>
      <c r="AA16" s="2" t="n">
        <v>3982472.26</v>
      </c>
      <c r="AB16" s="2" t="n">
        <v>45489964</v>
      </c>
      <c r="AC16" s="2" t="n">
        <v>3795649.6790999998</v>
      </c>
      <c r="AD16" s="2" t="n">
        <v>1556401.4308</v>
      </c>
      <c r="AE16" s="2" t="n">
        <v>89339046.710899994</v>
      </c>
      <c r="AF16" s="2" t="n">
        <v>16779375.350000001</v>
      </c>
      <c r="AG16" s="2" t="n">
        <v>78291.87</v>
      </c>
      <c r="AH16" s="2" t="n">
        <v>487022.97039999999</v>
      </c>
      <c r="AI16" s="2" t="n">
        <v>-180973.76759999999</v>
      </c>
      <c r="AJ16" s="2" t="n">
        <v>-11070.22</v>
      </c>
      <c r="AK16" s="2"/>
      <c r="AL16" s="2"/>
      <c r="AM16" s="2"/>
      <c r="AN16" s="2"/>
      <c r="AO16" s="2" t="n">
        <v>2181720.8108999999</v>
      </c>
      <c r="AP16" s="2"/>
      <c r="AQ16" s="2"/>
      <c r="AR16" s="2"/>
      <c r="AS16" s="2" t="n">
        <v>0</v>
      </c>
      <c r="AT16" s="2" t="n">
        <v>0</v>
      </c>
      <c r="AU16" s="2" t="n">
        <v>0</v>
      </c>
      <c r="AV16" s="2"/>
      <c r="AW16" s="2"/>
      <c r="AX16" s="2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2407598.1842999998</v>
      </c>
      <c r="Z17" s="2" t="n">
        <v>1164308.8802</v>
      </c>
      <c r="AA17" s="2" t="n">
        <v>1945185.1203999999</v>
      </c>
      <c r="AB17" s="2" t="n">
        <v>5877405.8738000002</v>
      </c>
      <c r="AC17" s="2" t="n">
        <v>193064.06</v>
      </c>
      <c r="AD17" s="2" t="n">
        <v>378283.08010000002</v>
      </c>
      <c r="AE17" s="2" t="n">
        <v>3292352.1504000002</v>
      </c>
      <c r="AF17" s="2" t="n">
        <v>571337</v>
      </c>
      <c r="AG17" s="2" t="n">
        <v>427858.02</v>
      </c>
      <c r="AH17" s="2" t="n">
        <v>240913.3</v>
      </c>
      <c r="AI17" s="2" t="n">
        <v>-54534.290500000003</v>
      </c>
      <c r="AJ17" s="2" t="n">
        <v>-70242.651299999998</v>
      </c>
      <c r="AK17" s="2" t="n">
        <v>-3146.85</v>
      </c>
      <c r="AL17" s="2"/>
      <c r="AM17" s="2"/>
      <c r="AN17" s="2" t="n">
        <v>30000</v>
      </c>
      <c r="AO17" s="2" t="n">
        <v>1738.23</v>
      </c>
      <c r="AP17" s="2" t="n">
        <v>1345852</v>
      </c>
      <c r="AQ17" s="2" t="n">
        <v>20204.710899999998</v>
      </c>
      <c r="AR17" s="2" t="n">
        <v>0</v>
      </c>
      <c r="AS17" s="2" t="n">
        <v>10000</v>
      </c>
      <c r="AT17" s="2" t="n">
        <v>10000</v>
      </c>
      <c r="AU17" s="2"/>
      <c r="AV17" s="2" t="n">
        <v>10000</v>
      </c>
      <c r="AW17" s="2"/>
      <c r="AX17" s="2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2" t="n">
        <f t="shared" ref="O18:AV18" si="2">SUM(O2:O17)</f>
        <v>120350129405</v>
      </c>
      <c r="P18" s="2" t="n">
        <f t="shared" si="2"/>
        <v>136154193844</v>
      </c>
      <c r="Q18" s="2" t="n">
        <f t="shared" si="2"/>
        <v>123406660550</v>
      </c>
      <c r="R18" s="2" t="n">
        <f t="shared" si="2"/>
        <v>121373382142</v>
      </c>
      <c r="S18" s="2" t="n">
        <f t="shared" si="2"/>
        <v>117161902725</v>
      </c>
      <c r="T18" s="2" t="n">
        <f t="shared" si="2"/>
        <v>116592014868</v>
      </c>
      <c r="U18" s="2" t="n">
        <f t="shared" si="2"/>
        <v>118448779098</v>
      </c>
      <c r="V18" s="2" t="n">
        <f t="shared" si="2"/>
        <v>115982151879</v>
      </c>
      <c r="W18" s="2" t="n">
        <f t="shared" si="2"/>
        <v>116965882167</v>
      </c>
      <c r="X18" s="2" t="n">
        <f t="shared" si="2"/>
        <v>122185036488</v>
      </c>
      <c r="Y18" s="2" t="n">
        <f t="shared" si="2"/>
        <v>132178486506.38741</v>
      </c>
      <c r="Z18" s="2" t="n">
        <f t="shared" si="2"/>
        <v>143993638622.32736</v>
      </c>
      <c r="AA18" s="2" t="n">
        <f t="shared" si="2"/>
        <v>169810521136.48502</v>
      </c>
      <c r="AB18" s="2" t="n">
        <f t="shared" si="2"/>
        <v>211533087303.86072</v>
      </c>
      <c r="AC18" s="2" t="n">
        <f t="shared" si="2"/>
        <v>229762490374.91513</v>
      </c>
      <c r="AD18" s="2" t="n">
        <f t="shared" si="2"/>
        <v>265662827553.78644</v>
      </c>
      <c r="AE18" s="2" t="n">
        <f t="shared" si="2"/>
        <v>295165177949.11774</v>
      </c>
      <c r="AF18" s="2" t="n">
        <f t="shared" si="2"/>
        <v>328153432892.49182</v>
      </c>
      <c r="AG18" s="2" t="n">
        <f t="shared" si="2"/>
        <v>377988092276.40076</v>
      </c>
      <c r="AH18" s="2" t="n">
        <f t="shared" si="2"/>
        <v>367653308305.41364</v>
      </c>
      <c r="AI18" s="2" t="n">
        <f t="shared" si="2"/>
        <v>362403868841.00726</v>
      </c>
      <c r="AJ18" s="2" t="n">
        <f t="shared" si="2"/>
        <v>368565915961.16229</v>
      </c>
      <c r="AK18" s="2" t="n">
        <f t="shared" si="2"/>
        <v>357636430655.58679</v>
      </c>
      <c r="AL18" s="2" t="n">
        <f t="shared" si="2"/>
        <v>306581052342.68146</v>
      </c>
      <c r="AM18" s="2" t="n">
        <f t="shared" si="2"/>
        <v>283284360624.49902</v>
      </c>
      <c r="AN18" s="2" t="n">
        <f t="shared" si="2"/>
        <v>274184441766.62439</v>
      </c>
      <c r="AO18" s="2" t="n">
        <f t="shared" si="2"/>
        <v>298361785628.39209</v>
      </c>
      <c r="AP18" s="2" t="n">
        <f t="shared" si="2"/>
        <v>320616260265.01807</v>
      </c>
      <c r="AQ18" s="2" t="n">
        <f t="shared" si="2"/>
        <v>358969839761.82385</v>
      </c>
      <c r="AR18" s="2" t="n">
        <f t="shared" si="2"/>
        <v>383640402091.71667</v>
      </c>
      <c r="AS18" s="2" t="n">
        <f t="shared" si="2"/>
        <v>422516856625.9165</v>
      </c>
      <c r="AT18" s="2" t="n">
        <f t="shared" si="2"/>
        <v>386852773154.90552</v>
      </c>
      <c r="AU18" s="2" t="n">
        <f t="shared" si="2"/>
        <v>414218963031.29901</v>
      </c>
      <c r="AV18" s="2" t="n">
        <f t="shared" si="2"/>
        <v>456246731870.95831</v>
      </c>
      <c r="AW18" s="2"/>
      <c r="AX18" s="2"/>
    </row>
    <row r="20">
      <c r="A20" s="31" t="n">
        <f t="shared" ref="A20:A37" si="3">M20</f>
        <v>0</v>
      </c>
      <c r="B20" s="31" t="str">
        <f t="shared" ref="B20:B37" si="4">N20</f>
        <v>Competition.sum</v>
      </c>
      <c r="C20" s="9" t="n">
        <f t="shared" ref="C20:C37" si="5">AN20</f>
        <v>2015</v>
      </c>
      <c r="D20" s="9" t="n">
        <f t="shared" ref="D20:D37" si="6">AT20</f>
        <v>2021</v>
      </c>
      <c r="E20" s="9" t="n">
        <f t="shared" ref="E20:E37" si="7">AU20</f>
        <v>2022</v>
      </c>
      <c r="F20" s="9" t="n">
        <f t="shared" ref="F20:F37" si="8">AV20</f>
        <v>2023</v>
      </c>
      <c r="G20" s="9" t="str">
        <f>D20&amp;"-"&amp;E20</f>
        <v>2021-2022</v>
      </c>
      <c r="H20" s="9" t="str">
        <f>C20&amp;"-"&amp;E20</f>
        <v>2015-2022</v>
      </c>
      <c r="I20" s="9" t="str">
        <f>F20&amp;"/"&amp;E20</f>
        <v>2023/2022</v>
      </c>
      <c r="J20" s="9" t="str">
        <f>"Share "&amp;AU20</f>
        <v>Share 2022</v>
      </c>
      <c r="K20" s="9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0" t="str">
        <f t="shared" si="3"/>
        <v>Products (All)</v>
      </c>
      <c r="B21" s="101" t="str">
        <f t="shared" si="4"/>
        <v>1 Offer</v>
      </c>
      <c r="C21" s="98" t="n">
        <f t="shared" si="5"/>
        <v>9.4309282379089492</v>
      </c>
      <c r="D21" s="98" t="n">
        <f t="shared" si="6"/>
        <v>15.507042974176567</v>
      </c>
      <c r="E21" s="98" t="n">
        <f t="shared" si="7"/>
        <v>18.741264408213599</v>
      </c>
      <c r="F21" s="98" t="n">
        <f t="shared" si="8"/>
        <v>13.951879107720547</v>
      </c>
      <c r="G21" s="77" t="n">
        <f t="shared" ref="G21:G37" si="10">(E21/D21)-1</f>
        <v>0.208564678605901</v>
      </c>
      <c r="H21" s="67" t="n">
        <f t="shared" ref="H21:H37" si="11">(E21/C21)-1</f>
        <v>0.98721312848935039</v>
      </c>
      <c r="I21" s="67" t="n">
        <f t="shared" ref="I21:I37" si="12">F21/E21</f>
        <v>0.74444705564294567</v>
      </c>
      <c r="J21" s="99" t="n">
        <f t="shared" ref="J21:J36" si="13">AU41</f>
        <v>8.9381997517162623E-2</v>
      </c>
      <c r="K21" s="102" t="n">
        <f t="shared" ref="K21:K36" si="14">AV41</f>
        <v>6.4826810906800522E-2</v>
      </c>
      <c r="M21" s="70" t="str">
        <f t="shared" ref="M21:N36" si="15">M2</f>
        <v>Products (All)</v>
      </c>
      <c r="N21" s="71" t="str">
        <f t="shared" si="15"/>
        <v>1 Offer</v>
      </c>
      <c r="O21" s="121" t="e">
        <f t="shared" ref="O21" si="16">IF(O2="","",O2/VLOOKUP(O$20,deflator,2,FALSE)/$B$1)</f>
        <v>#N/A</v>
      </c>
      <c r="P21" s="121" t="n">
        <f t="shared" ref="P21:AV21" si="17">IF(P2="","",P2/VLOOKUP(P$20,deflator,2,FALSE)/1000000000)</f>
        <v>4.8124546078914499</v>
      </c>
      <c r="Q21" s="121" t="n">
        <f t="shared" si="17"/>
        <v>3.7196981087564507</v>
      </c>
      <c r="R21" s="121" t="n">
        <f t="shared" si="17"/>
        <v>2.9866779779758672</v>
      </c>
      <c r="S21" s="121" t="n">
        <f t="shared" si="17"/>
        <v>1.9935087811432954</v>
      </c>
      <c r="T21" s="121" t="n">
        <f t="shared" si="17"/>
        <v>2.1107661889054632</v>
      </c>
      <c r="U21" s="121" t="n">
        <f t="shared" si="17"/>
        <v>2.0370638749019294</v>
      </c>
      <c r="V21" s="121" t="n">
        <f t="shared" si="17"/>
        <v>1.7201679679633406</v>
      </c>
      <c r="W21" s="121" t="n">
        <f t="shared" si="17"/>
        <v>2.0841436371907838</v>
      </c>
      <c r="X21" s="121" t="n">
        <f t="shared" si="17"/>
        <v>2.3294416762899068</v>
      </c>
      <c r="Y21" s="121" t="n">
        <f t="shared" si="17"/>
        <v>6.5954422480143364</v>
      </c>
      <c r="Z21" s="121" t="n">
        <f t="shared" si="17"/>
        <v>6.2941608022369158</v>
      </c>
      <c r="AA21" s="121" t="n">
        <f t="shared" si="17"/>
        <v>6.5180775833474547</v>
      </c>
      <c r="AB21" s="121" t="n">
        <f t="shared" si="17"/>
        <v>13.8890219369638</v>
      </c>
      <c r="AC21" s="121" t="n">
        <f t="shared" si="17"/>
        <v>10.578289823990588</v>
      </c>
      <c r="AD21" s="121" t="n">
        <f t="shared" si="17"/>
        <v>19.039847470052656</v>
      </c>
      <c r="AE21" s="121" t="n">
        <f t="shared" si="17"/>
        <v>20.576660325079342</v>
      </c>
      <c r="AF21" s="121" t="n">
        <f t="shared" si="17"/>
        <v>20.211940595989457</v>
      </c>
      <c r="AG21" s="121" t="n">
        <f t="shared" si="17"/>
        <v>27.614130583739296</v>
      </c>
      <c r="AH21" s="121" t="n">
        <f t="shared" si="17"/>
        <v>19.568524491252795</v>
      </c>
      <c r="AI21" s="121" t="n">
        <f t="shared" si="17"/>
        <v>19.733208898445351</v>
      </c>
      <c r="AJ21" s="121" t="n">
        <f t="shared" si="17"/>
        <v>18.455300149912098</v>
      </c>
      <c r="AK21" s="121" t="n">
        <f t="shared" si="17"/>
        <v>13.903889008290998</v>
      </c>
      <c r="AL21" s="121" t="n">
        <f t="shared" si="17"/>
        <v>9.5173819913701561</v>
      </c>
      <c r="AM21" s="121" t="n">
        <f t="shared" si="17"/>
        <v>9.6167195938558532</v>
      </c>
      <c r="AN21" s="121" t="n">
        <f t="shared" si="17"/>
        <v>9.4309282379089492</v>
      </c>
      <c r="AO21" s="121" t="n">
        <f t="shared" si="17"/>
        <v>9.056580797384191</v>
      </c>
      <c r="AP21" s="121" t="n">
        <f t="shared" si="17"/>
        <v>8.7926369515086709</v>
      </c>
      <c r="AQ21" s="121" t="n">
        <f t="shared" si="17"/>
        <v>11.248522593498683</v>
      </c>
      <c r="AR21" s="121" t="n">
        <f t="shared" si="17"/>
        <v>14.569020639752624</v>
      </c>
      <c r="AS21" s="121" t="n">
        <f t="shared" si="17"/>
        <v>14.044225933336319</v>
      </c>
      <c r="AT21" s="121" t="n">
        <f t="shared" si="17"/>
        <v>15.507042974176567</v>
      </c>
      <c r="AU21" s="121" t="n">
        <f t="shared" si="17"/>
        <v>18.741264408213599</v>
      </c>
      <c r="AV21" s="120" t="n">
        <f t="shared" si="17"/>
        <v>13.951879107720547</v>
      </c>
    </row>
    <row r="22">
      <c r="A22" s="103" t="str">
        <f t="shared" si="3"/>
        <v>Products (All)</v>
      </c>
      <c r="B22" s="37" t="str">
        <f t="shared" si="4"/>
        <v>2+ Offers</v>
      </c>
      <c r="C22" s="14" t="n">
        <f t="shared" si="5"/>
        <v>52.395665027627764</v>
      </c>
      <c r="D22" s="14" t="n">
        <f t="shared" si="6"/>
        <v>56.087976450972477</v>
      </c>
      <c r="E22" s="14" t="n">
        <f t="shared" si="7"/>
        <v>78.275011922177399</v>
      </c>
      <c r="F22" s="14" t="n">
        <f t="shared" si="8"/>
        <v>66.668673970793094</v>
      </c>
      <c r="G22" s="25" t="n">
        <f t="shared" si="10"/>
        <v>0.39557560951764792</v>
      </c>
      <c r="H22" s="8" t="n">
        <f t="shared" si="11"/>
        <v>0.49392152730390371</v>
      </c>
      <c r="I22" s="8" t="n">
        <f t="shared" si="12"/>
        <v>0.85172358756171684</v>
      </c>
      <c r="J22" s="4" t="n">
        <f t="shared" si="13"/>
        <v>0.37331402881321513</v>
      </c>
      <c r="K22" s="89" t="n">
        <f t="shared" si="14"/>
        <v>0.30977314865924549</v>
      </c>
      <c r="M22" s="73" t="str">
        <f t="shared" si="15"/>
        <v>Products (All)</v>
      </c>
      <c r="N22" s="1" t="str">
        <f t="shared" si="15"/>
        <v>2+ Offers</v>
      </c>
      <c r="O22" s="86" t="e">
        <f t="shared" ref="O22" si="18">IF(O3="","",O3/VLOOKUP(O$20,deflator,2,FALSE)/$B$1)</f>
        <v>#N/A</v>
      </c>
      <c r="P22" s="86" t="n">
        <f t="shared" ref="P22:AV22" si="19">IF(P3="","",P3/VLOOKUP(P$20,deflator,2,FALSE)/1000000000)</f>
        <v>58.181634272063313</v>
      </c>
      <c r="Q22" s="86" t="n">
        <f t="shared" si="19"/>
        <v>47.43453214411926</v>
      </c>
      <c r="R22" s="86" t="n">
        <f t="shared" si="19"/>
        <v>41.456101608695015</v>
      </c>
      <c r="S22" s="86" t="n">
        <f t="shared" si="19"/>
        <v>35.139367772893152</v>
      </c>
      <c r="T22" s="86" t="n">
        <f t="shared" si="19"/>
        <v>31.12443553012687</v>
      </c>
      <c r="U22" s="86" t="n">
        <f t="shared" si="19"/>
        <v>35.998560058077722</v>
      </c>
      <c r="V22" s="86" t="n">
        <f t="shared" si="19"/>
        <v>32.880667161313895</v>
      </c>
      <c r="W22" s="86" t="n">
        <f t="shared" si="19"/>
        <v>30.783937705820655</v>
      </c>
      <c r="X22" s="86" t="n">
        <f t="shared" si="19"/>
        <v>31.117590364564101</v>
      </c>
      <c r="Y22" s="86" t="n">
        <f t="shared" si="19"/>
        <v>34.952113114714557</v>
      </c>
      <c r="Z22" s="86" t="n">
        <f t="shared" si="19"/>
        <v>40.296190780098854</v>
      </c>
      <c r="AA22" s="86" t="n">
        <f t="shared" si="19"/>
        <v>49.830224322925254</v>
      </c>
      <c r="AB22" s="86" t="n">
        <f t="shared" si="19"/>
        <v>54.178191159680019</v>
      </c>
      <c r="AC22" s="86" t="n">
        <f t="shared" si="19"/>
        <v>59.96567441582723</v>
      </c>
      <c r="AD22" s="86" t="n">
        <f t="shared" si="19"/>
        <v>73.678985248682935</v>
      </c>
      <c r="AE22" s="86" t="n">
        <f t="shared" si="19"/>
        <v>75.697881700095962</v>
      </c>
      <c r="AF22" s="86" t="n">
        <f t="shared" si="19"/>
        <v>82.00181651320743</v>
      </c>
      <c r="AG22" s="86" t="n">
        <f t="shared" si="19"/>
        <v>90.580156225438188</v>
      </c>
      <c r="AH22" s="86" t="n">
        <f t="shared" si="19"/>
        <v>85.954474183021006</v>
      </c>
      <c r="AI22" s="86" t="n">
        <f t="shared" si="19"/>
        <v>72.574138779844674</v>
      </c>
      <c r="AJ22" s="86" t="n">
        <f t="shared" si="19"/>
        <v>74.310915703214008</v>
      </c>
      <c r="AK22" s="86" t="n">
        <f t="shared" si="19"/>
        <v>76.319958848450668</v>
      </c>
      <c r="AL22" s="86" t="n">
        <f t="shared" si="19"/>
        <v>60.453776524634094</v>
      </c>
      <c r="AM22" s="86" t="n">
        <f t="shared" si="19"/>
        <v>58.227766782539689</v>
      </c>
      <c r="AN22" s="86" t="n">
        <f t="shared" si="19"/>
        <v>52.395665027627764</v>
      </c>
      <c r="AO22" s="86" t="n">
        <f t="shared" si="19"/>
        <v>56.662063336757377</v>
      </c>
      <c r="AP22" s="86" t="n">
        <f t="shared" si="19"/>
        <v>59.800858458214726</v>
      </c>
      <c r="AQ22" s="86" t="n">
        <f t="shared" si="19"/>
        <v>67.867530802035162</v>
      </c>
      <c r="AR22" s="86" t="n">
        <f t="shared" si="19"/>
        <v>65.402390699889409</v>
      </c>
      <c r="AS22" s="86" t="n">
        <f t="shared" si="19"/>
        <v>57.777323057313843</v>
      </c>
      <c r="AT22" s="86" t="n">
        <f t="shared" si="19"/>
        <v>56.087976450972477</v>
      </c>
      <c r="AU22" s="86" t="n">
        <f t="shared" si="19"/>
        <v>78.275011922177399</v>
      </c>
      <c r="AV22" s="119" t="n">
        <f t="shared" si="19"/>
        <v>66.668673970793094</v>
      </c>
    </row>
    <row r="23">
      <c r="A23" s="103" t="str">
        <f t="shared" si="3"/>
        <v>Products (All)</v>
      </c>
      <c r="B23" s="37" t="str">
        <f t="shared" si="4"/>
        <v>No Comp.</v>
      </c>
      <c r="C23" s="14" t="n">
        <f t="shared" si="5"/>
        <v>93.587334369116689</v>
      </c>
      <c r="D23" s="14" t="n">
        <f t="shared" si="6"/>
        <v>135.16036459331139</v>
      </c>
      <c r="E23" s="14" t="n">
        <f t="shared" si="7"/>
        <v>112.04277019713699</v>
      </c>
      <c r="F23" s="14" t="n">
        <f t="shared" si="8"/>
        <v>133.76704237104227</v>
      </c>
      <c r="G23" s="25" t="n">
        <f t="shared" si="10"/>
        <v>-0.17103826603112315</v>
      </c>
      <c r="H23" s="8" t="n">
        <f t="shared" si="11"/>
        <v>0.19720014414803644</v>
      </c>
      <c r="I23" s="8" t="n">
        <f t="shared" si="12"/>
        <v>1.1938926727327597</v>
      </c>
      <c r="J23" s="4" t="n">
        <f t="shared" si="13"/>
        <v>0.53436131039202939</v>
      </c>
      <c r="K23" s="89" t="n">
        <f t="shared" si="14"/>
        <v>0.62154285414864874</v>
      </c>
      <c r="M23" s="73" t="str">
        <f t="shared" si="15"/>
        <v>Products (All)</v>
      </c>
      <c r="N23" s="1" t="str">
        <f t="shared" si="15"/>
        <v>No Comp.</v>
      </c>
      <c r="O23" s="86" t="e">
        <f t="shared" ref="O23" si="20">IF(O4="","",O4/VLOOKUP(O$20,deflator,2,FALSE)/$B$1)</f>
        <v>#N/A</v>
      </c>
      <c r="P23" s="86" t="n">
        <f t="shared" ref="P23:AV23" si="21">IF(P4="","",P4/VLOOKUP(P$20,deflator,2,FALSE)/1000000000)</f>
        <v>75.084506489531591</v>
      </c>
      <c r="Q23" s="86" t="n">
        <f t="shared" si="21"/>
        <v>57.720352055419688</v>
      </c>
      <c r="R23" s="86" t="n">
        <f t="shared" si="21"/>
        <v>64.231355440604602</v>
      </c>
      <c r="S23" s="86" t="n">
        <f t="shared" si="21"/>
        <v>53.678333597779172</v>
      </c>
      <c r="T23" s="86" t="n">
        <f t="shared" si="21"/>
        <v>53.093582832658583</v>
      </c>
      <c r="U23" s="86" t="n">
        <f t="shared" si="21"/>
        <v>50.787333031347984</v>
      </c>
      <c r="V23" s="86" t="n">
        <f t="shared" si="21"/>
        <v>45.703680188767308</v>
      </c>
      <c r="W23" s="86" t="n">
        <f t="shared" si="21"/>
        <v>43.311924595420535</v>
      </c>
      <c r="X23" s="86" t="n">
        <f t="shared" si="21"/>
        <v>47.363723404755049</v>
      </c>
      <c r="Y23" s="86" t="n">
        <f t="shared" si="21"/>
        <v>50.215537999248262</v>
      </c>
      <c r="Z23" s="86" t="n">
        <f t="shared" si="21"/>
        <v>54.5455489176139</v>
      </c>
      <c r="AA23" s="86" t="n">
        <f t="shared" si="21"/>
        <v>59.043764398674455</v>
      </c>
      <c r="AB23" s="86" t="n">
        <f t="shared" si="21"/>
        <v>73.586279933841709</v>
      </c>
      <c r="AC23" s="86" t="n">
        <f t="shared" si="21"/>
        <v>80.903123305282605</v>
      </c>
      <c r="AD23" s="86" t="n">
        <f t="shared" si="21"/>
        <v>83.095628161804143</v>
      </c>
      <c r="AE23" s="86" t="n">
        <f t="shared" si="21"/>
        <v>93.023564371681275</v>
      </c>
      <c r="AF23" s="86" t="n">
        <f t="shared" si="21"/>
        <v>113.01978542762549</v>
      </c>
      <c r="AG23" s="86" t="n">
        <f t="shared" si="21"/>
        <v>134.23343212962661</v>
      </c>
      <c r="AH23" s="86" t="n">
        <f t="shared" si="21"/>
        <v>123.01351099231663</v>
      </c>
      <c r="AI23" s="86" t="n">
        <f t="shared" si="21"/>
        <v>117.97200636583423</v>
      </c>
      <c r="AJ23" s="86" t="n">
        <f t="shared" si="21"/>
        <v>128.56059330527191</v>
      </c>
      <c r="AK23" s="86" t="n">
        <f t="shared" si="21"/>
        <v>125.2532199171486</v>
      </c>
      <c r="AL23" s="86" t="n">
        <f t="shared" si="21"/>
        <v>112.29385911610095</v>
      </c>
      <c r="AM23" s="86" t="n">
        <f t="shared" si="21"/>
        <v>88.686076565651589</v>
      </c>
      <c r="AN23" s="86" t="n">
        <f t="shared" si="21"/>
        <v>93.587334369116689</v>
      </c>
      <c r="AO23" s="86" t="n">
        <f t="shared" si="21"/>
        <v>110.75554474789985</v>
      </c>
      <c r="AP23" s="86" t="n">
        <f t="shared" si="21"/>
        <v>122.04383041860994</v>
      </c>
      <c r="AQ23" s="86" t="n">
        <f t="shared" si="21"/>
        <v>128.93320502468944</v>
      </c>
      <c r="AR23" s="86" t="n">
        <f t="shared" si="21"/>
        <v>135.33499980321366</v>
      </c>
      <c r="AS23" s="86" t="n">
        <f t="shared" si="21"/>
        <v>168.85680749709101</v>
      </c>
      <c r="AT23" s="86" t="n">
        <f t="shared" si="21"/>
        <v>135.16036459331139</v>
      </c>
      <c r="AU23" s="86" t="n">
        <f t="shared" si="21"/>
        <v>112.04277019713699</v>
      </c>
      <c r="AV23" s="119" t="n">
        <f t="shared" si="21"/>
        <v>133.76704237104227</v>
      </c>
    </row>
    <row r="24">
      <c r="A24" s="68" t="str">
        <f t="shared" si="3"/>
        <v>Products (All)</v>
      </c>
      <c r="B24" s="69" t="str">
        <f t="shared" si="4"/>
        <v>Unlabeled</v>
      </c>
      <c r="C24" s="87" t="n">
        <f t="shared" si="5"/>
        <v>0.27454458512862245</v>
      </c>
      <c r="D24" s="87" t="n">
        <f t="shared" si="6"/>
        <v>0.68110343507688198</v>
      </c>
      <c r="E24" s="87" t="n">
        <f t="shared" si="7"/>
        <v>0.61700602002229998</v>
      </c>
      <c r="F24" s="87" t="n">
        <f t="shared" si="8"/>
        <v>0.83013487777310779</v>
      </c>
      <c r="G24" s="78" t="n">
        <f t="shared" si="10"/>
        <v>-9.4108195251352389E-2</v>
      </c>
      <c r="H24" s="94" t="n">
        <f t="shared" si="11"/>
        <v>1.2473800375018742</v>
      </c>
      <c r="I24" s="94" t="n">
        <f t="shared" si="12"/>
        <v>1.3454242759950783</v>
      </c>
      <c r="J24" s="88" t="n">
        <f t="shared" si="13"/>
        <v>2.9426632775928262E-3</v>
      </c>
      <c r="K24" s="90" t="n">
        <f t="shared" si="14"/>
        <v>3.8571862853052992E-3</v>
      </c>
      <c r="M24" s="74" t="str">
        <f t="shared" si="15"/>
        <v>Products (All)</v>
      </c>
      <c r="N24" s="75" t="str">
        <f t="shared" si="15"/>
        <v>Unlabeled</v>
      </c>
      <c r="O24" s="118" t="e">
        <f t="shared" ref="O24" si="22">IF(O5="","",O5/VLOOKUP(O$20,deflator,2,FALSE)/$B$1)</f>
        <v>#N/A</v>
      </c>
      <c r="P24" s="118" t="n">
        <f t="shared" ref="P24:AV24" si="23">IF(P5="","",P5/VLOOKUP(P$20,deflator,2,FALSE)/1000000000)</f>
        <v>2.7499786219335776</v>
      </c>
      <c r="Q24" s="118" t="n">
        <f t="shared" si="23"/>
        <v>3.6324892490960363</v>
      </c>
      <c r="R24" s="118" t="n">
        <f t="shared" si="23"/>
        <v>1.632981816677523</v>
      </c>
      <c r="S24" s="118" t="n">
        <f t="shared" si="23"/>
        <v>1.4124474378760941</v>
      </c>
      <c r="T24" s="118" t="n">
        <f t="shared" si="23"/>
        <v>0.78891263472046791</v>
      </c>
      <c r="U24" s="118" t="n">
        <f t="shared" si="23"/>
        <v>0.99283272966750924</v>
      </c>
      <c r="V24" s="118" t="n">
        <f t="shared" si="23"/>
        <v>3.0155282240451742</v>
      </c>
      <c r="W24" s="118" t="n">
        <f t="shared" si="23"/>
        <v>4.140982586050252</v>
      </c>
      <c r="X24" s="118" t="n">
        <f t="shared" si="23"/>
        <v>4.6315876481839009</v>
      </c>
      <c r="Y24" s="118" t="n">
        <f t="shared" si="23"/>
        <v>4.5245717662614782</v>
      </c>
      <c r="Z24" s="118" t="n">
        <f t="shared" si="23"/>
        <v>1.4506552980246477</v>
      </c>
      <c r="AA24" s="118" t="n">
        <f t="shared" si="23"/>
        <v>3.9828954742474023</v>
      </c>
      <c r="AB24" s="118" t="n">
        <f t="shared" si="23"/>
        <v>2.9138537386767078</v>
      </c>
      <c r="AC24" s="118" t="n">
        <f t="shared" si="23"/>
        <v>3.0370111744860111</v>
      </c>
      <c r="AD24" s="118" t="n">
        <f t="shared" si="23"/>
        <v>2.2521158880400907</v>
      </c>
      <c r="AE24" s="118" t="n">
        <f t="shared" si="23"/>
        <v>1.1935600909139938</v>
      </c>
      <c r="AF24" s="118" t="n">
        <f t="shared" si="23"/>
        <v>0.45129687523293788</v>
      </c>
      <c r="AG24" s="118" t="n">
        <f t="shared" si="23"/>
        <v>0.8550342002397453</v>
      </c>
      <c r="AH24" s="118" t="n">
        <f t="shared" si="23"/>
        <v>0.63381704534654315</v>
      </c>
      <c r="AI24" s="118" t="n">
        <f t="shared" si="23"/>
        <v>1.6599167969392632</v>
      </c>
      <c r="AJ24" s="118" t="n">
        <f t="shared" si="23"/>
        <v>0.64020193312924389</v>
      </c>
      <c r="AK24" s="118" t="n">
        <f t="shared" si="23"/>
        <v>0.55830230524271918</v>
      </c>
      <c r="AL24" s="118" t="n">
        <f t="shared" si="23"/>
        <v>0.31306840647249334</v>
      </c>
      <c r="AM24" s="118" t="n">
        <f t="shared" si="23"/>
        <v>0.42911106533225346</v>
      </c>
      <c r="AN24" s="118" t="n">
        <f t="shared" si="23"/>
        <v>0.27454458512862245</v>
      </c>
      <c r="AO24" s="118" t="n">
        <f t="shared" si="23"/>
        <v>0.35514420012813686</v>
      </c>
      <c r="AP24" s="118" t="n">
        <f t="shared" si="23"/>
        <v>0.58660183866285021</v>
      </c>
      <c r="AQ24" s="118" t="n">
        <f t="shared" si="23"/>
        <v>1.0946564569994857</v>
      </c>
      <c r="AR24" s="118" t="n">
        <f t="shared" si="23"/>
        <v>0.61914830099212048</v>
      </c>
      <c r="AS24" s="118" t="n">
        <f t="shared" si="23"/>
        <v>0.68663499717879894</v>
      </c>
      <c r="AT24" s="118" t="n">
        <f t="shared" si="23"/>
        <v>0.68110343507688198</v>
      </c>
      <c r="AU24" s="118" t="n">
        <f t="shared" si="23"/>
        <v>0.61700602002229998</v>
      </c>
      <c r="AV24" s="117" t="n">
        <f t="shared" si="23"/>
        <v>0.83013487777310779</v>
      </c>
    </row>
    <row r="25">
      <c r="A25" s="100" t="str">
        <f t="shared" si="3"/>
        <v>R&amp;D</v>
      </c>
      <c r="B25" s="101" t="str">
        <f t="shared" si="4"/>
        <v>1 Offer</v>
      </c>
      <c r="C25" s="98" t="n">
        <f t="shared" si="5"/>
        <v>4.7384383290400462</v>
      </c>
      <c r="D25" s="98" t="n">
        <f t="shared" si="6"/>
        <v>6.5936521818181433</v>
      </c>
      <c r="E25" s="98" t="n">
        <f t="shared" si="7"/>
        <v>6.0789275525333002</v>
      </c>
      <c r="F25" s="98" t="n">
        <f t="shared" si="8"/>
        <v>7.1496920077009403</v>
      </c>
      <c r="G25" s="77" t="n">
        <f t="shared" si="10"/>
        <v>-7.8063661092737879E-2</v>
      </c>
      <c r="H25" s="67" t="n">
        <f t="shared" si="11"/>
        <v>0.28289683866473836</v>
      </c>
      <c r="I25" s="67" t="n">
        <f t="shared" si="12"/>
        <v>1.1761436447324356</v>
      </c>
      <c r="J25" s="99" t="n">
        <f t="shared" si="13"/>
        <v>0.17207890604036621</v>
      </c>
      <c r="K25" s="102" t="n">
        <f t="shared" si="14"/>
        <v>0.17332982560718435</v>
      </c>
      <c r="M25" s="70" t="str">
        <f t="shared" si="15"/>
        <v>R&amp;D</v>
      </c>
      <c r="N25" s="71" t="str">
        <f t="shared" si="15"/>
        <v>1 Offer</v>
      </c>
      <c r="O25" s="121" t="e">
        <f t="shared" ref="O25" si="24">IF(O6="","",O6/VLOOKUP(O$20,deflator,2,FALSE)/$B$1)</f>
        <v>#N/A</v>
      </c>
      <c r="P25" s="121" t="n">
        <f t="shared" ref="P25:AV25" si="25">IF(P6="","",P6/VLOOKUP(P$20,deflator,2,FALSE)/1000000000)</f>
        <v>2.2861416101734906</v>
      </c>
      <c r="Q25" s="121" t="n">
        <f t="shared" si="25"/>
        <v>2.2058988469054612</v>
      </c>
      <c r="R25" s="121" t="n">
        <f t="shared" si="25"/>
        <v>2.2192899636339987</v>
      </c>
      <c r="S25" s="121" t="n">
        <f t="shared" si="25"/>
        <v>1.7347713633432795</v>
      </c>
      <c r="T25" s="121" t="n">
        <f t="shared" si="25"/>
        <v>2.0379049615494318</v>
      </c>
      <c r="U25" s="121" t="n">
        <f t="shared" si="25"/>
        <v>2.4775246277513583</v>
      </c>
      <c r="V25" s="121" t="n">
        <f t="shared" si="25"/>
        <v>2.3419181731647369</v>
      </c>
      <c r="W25" s="121" t="n">
        <f t="shared" si="25"/>
        <v>2.5770573301493367</v>
      </c>
      <c r="X25" s="121" t="n">
        <f t="shared" si="25"/>
        <v>2.9700823554820723</v>
      </c>
      <c r="Y25" s="121" t="n">
        <f t="shared" si="25"/>
        <v>4.3235506996991688</v>
      </c>
      <c r="Z25" s="121" t="n">
        <f t="shared" si="25"/>
        <v>4.3245613102793605</v>
      </c>
      <c r="AA25" s="121" t="n">
        <f t="shared" si="25"/>
        <v>4.8267469344807603</v>
      </c>
      <c r="AB25" s="121" t="n">
        <f t="shared" si="25"/>
        <v>5.5261740295565085</v>
      </c>
      <c r="AC25" s="121" t="n">
        <f t="shared" si="25"/>
        <v>5.5452416469457395</v>
      </c>
      <c r="AD25" s="121" t="n">
        <f t="shared" si="25"/>
        <v>4.5458115754412809</v>
      </c>
      <c r="AE25" s="121" t="n">
        <f t="shared" si="25"/>
        <v>4.8316636118196215</v>
      </c>
      <c r="AF25" s="121" t="n">
        <f t="shared" si="25"/>
        <v>6.0552894038940828</v>
      </c>
      <c r="AG25" s="121" t="n">
        <f t="shared" si="25"/>
        <v>6.0477573711385881</v>
      </c>
      <c r="AH25" s="121" t="n">
        <f t="shared" si="25"/>
        <v>6.637172905562438</v>
      </c>
      <c r="AI25" s="121" t="n">
        <f t="shared" si="25"/>
        <v>7.2666968317540022</v>
      </c>
      <c r="AJ25" s="121" t="n">
        <f t="shared" si="25"/>
        <v>6.5575553953878138</v>
      </c>
      <c r="AK25" s="121" t="n">
        <f t="shared" si="25"/>
        <v>6.419801027255966</v>
      </c>
      <c r="AL25" s="121" t="n">
        <f t="shared" si="25"/>
        <v>5.2352946258035065</v>
      </c>
      <c r="AM25" s="121" t="n">
        <f t="shared" si="25"/>
        <v>5.1163067836666363</v>
      </c>
      <c r="AN25" s="121" t="n">
        <f t="shared" si="25"/>
        <v>4.7384383290400462</v>
      </c>
      <c r="AO25" s="121" t="n">
        <f t="shared" si="25"/>
        <v>5.2927967135954139</v>
      </c>
      <c r="AP25" s="121" t="n">
        <f t="shared" si="25"/>
        <v>5.3815250130630012</v>
      </c>
      <c r="AQ25" s="121" t="n">
        <f t="shared" si="25"/>
        <v>6.621827346360778</v>
      </c>
      <c r="AR25" s="121" t="n">
        <f t="shared" si="25"/>
        <v>7.5898275965936381</v>
      </c>
      <c r="AS25" s="121" t="n">
        <f t="shared" si="25"/>
        <v>7.0494152668077934</v>
      </c>
      <c r="AT25" s="121" t="n">
        <f t="shared" si="25"/>
        <v>6.5936521818181433</v>
      </c>
      <c r="AU25" s="121" t="n">
        <f t="shared" si="25"/>
        <v>6.0789275525333002</v>
      </c>
      <c r="AV25" s="120" t="n">
        <f t="shared" si="25"/>
        <v>7.1496920077009403</v>
      </c>
    </row>
    <row r="26">
      <c r="A26" s="103" t="str">
        <f t="shared" si="3"/>
        <v>R&amp;D</v>
      </c>
      <c r="B26" s="37" t="str">
        <f t="shared" si="4"/>
        <v>2+ Offers</v>
      </c>
      <c r="C26" s="14" t="n">
        <f t="shared" si="5"/>
        <v>13.245462799953289</v>
      </c>
      <c r="D26" s="14" t="n">
        <f t="shared" si="6"/>
        <v>13.425540110004949</v>
      </c>
      <c r="E26" s="14" t="n">
        <f t="shared" si="7"/>
        <v>13.385788522842699</v>
      </c>
      <c r="F26" s="14" t="n">
        <f t="shared" si="8"/>
        <v>14.983029759044326</v>
      </c>
      <c r="G26" s="25" t="n">
        <f t="shared" si="10"/>
        <v>-2.9608929574928E-3</v>
      </c>
      <c r="H26" s="8" t="n">
        <f t="shared" si="11"/>
        <v>1.0594248385938254E-2</v>
      </c>
      <c r="I26" s="8" t="n">
        <f t="shared" si="12"/>
        <v>1.1193236568376941</v>
      </c>
      <c r="J26" s="4" t="n">
        <f t="shared" si="13"/>
        <v>0.37891746950307864</v>
      </c>
      <c r="K26" s="89" t="n">
        <f t="shared" si="14"/>
        <v>0.36323325989499533</v>
      </c>
      <c r="M26" s="73" t="str">
        <f t="shared" si="15"/>
        <v>R&amp;D</v>
      </c>
      <c r="N26" s="1" t="str">
        <f t="shared" si="15"/>
        <v>2+ Offers</v>
      </c>
      <c r="O26" s="86" t="e">
        <f t="shared" ref="O26" si="26">IF(O7="","",O7/VLOOKUP(O$20,deflator,2,FALSE)/$B$1)</f>
        <v>#N/A</v>
      </c>
      <c r="P26" s="86" t="n">
        <f t="shared" ref="P26:AV26" si="27">IF(P7="","",P7/VLOOKUP(P$20,deflator,2,FALSE)/1000000000)</f>
        <v>17.427792318462288</v>
      </c>
      <c r="Q26" s="86" t="n">
        <f t="shared" si="27"/>
        <v>20.493205046748656</v>
      </c>
      <c r="R26" s="86" t="n">
        <f t="shared" si="27"/>
        <v>20.60441134546469</v>
      </c>
      <c r="S26" s="86" t="n">
        <f t="shared" si="27"/>
        <v>18.39405883457475</v>
      </c>
      <c r="T26" s="86" t="n">
        <f t="shared" si="27"/>
        <v>19.053733035398697</v>
      </c>
      <c r="U26" s="86" t="n">
        <f t="shared" si="27"/>
        <v>18.004821446360154</v>
      </c>
      <c r="V26" s="86" t="n">
        <f t="shared" si="27"/>
        <v>17.037057239153256</v>
      </c>
      <c r="W26" s="86" t="n">
        <f t="shared" si="27"/>
        <v>17.033308717116071</v>
      </c>
      <c r="X26" s="86" t="n">
        <f t="shared" si="27"/>
        <v>18.517750241729523</v>
      </c>
      <c r="Y26" s="86" t="n">
        <f t="shared" si="27"/>
        <v>17.457067471513508</v>
      </c>
      <c r="Z26" s="86" t="n">
        <f t="shared" si="27"/>
        <v>15.494177466364683</v>
      </c>
      <c r="AA26" s="86" t="n">
        <f t="shared" si="27"/>
        <v>16.680192346962752</v>
      </c>
      <c r="AB26" s="86" t="n">
        <f t="shared" si="27"/>
        <v>20.45816406328289</v>
      </c>
      <c r="AC26" s="86" t="n">
        <f t="shared" si="27"/>
        <v>21.356978435547482</v>
      </c>
      <c r="AD26" s="86" t="n">
        <f t="shared" si="27"/>
        <v>24.936901400543569</v>
      </c>
      <c r="AE26" s="86" t="n">
        <f t="shared" si="27"/>
        <v>25.466366275952172</v>
      </c>
      <c r="AF26" s="86" t="n">
        <f t="shared" si="27"/>
        <v>26.778706440442313</v>
      </c>
      <c r="AG26" s="86" t="n">
        <f t="shared" si="27"/>
        <v>25.530897017481053</v>
      </c>
      <c r="AH26" s="86" t="n">
        <f t="shared" si="27"/>
        <v>26.784472377219782</v>
      </c>
      <c r="AI26" s="86" t="n">
        <f t="shared" si="27"/>
        <v>25.396749147233134</v>
      </c>
      <c r="AJ26" s="86" t="n">
        <f t="shared" si="27"/>
        <v>23.222932019111184</v>
      </c>
      <c r="AK26" s="86" t="n">
        <f t="shared" si="27"/>
        <v>20.215229268423542</v>
      </c>
      <c r="AL26" s="86" t="n">
        <f t="shared" si="27"/>
        <v>17.613078667405205</v>
      </c>
      <c r="AM26" s="86" t="n">
        <f t="shared" si="27"/>
        <v>14.958318222307819</v>
      </c>
      <c r="AN26" s="86" t="n">
        <f t="shared" si="27"/>
        <v>13.245462799953289</v>
      </c>
      <c r="AO26" s="86" t="n">
        <f t="shared" si="27"/>
        <v>12.588735756466434</v>
      </c>
      <c r="AP26" s="86" t="n">
        <f t="shared" si="27"/>
        <v>12.225409944091146</v>
      </c>
      <c r="AQ26" s="86" t="n">
        <f t="shared" si="27"/>
        <v>12.385062348945592</v>
      </c>
      <c r="AR26" s="86" t="n">
        <f t="shared" si="27"/>
        <v>13.752505566902304</v>
      </c>
      <c r="AS26" s="86" t="n">
        <f t="shared" si="27"/>
        <v>13.97519484532015</v>
      </c>
      <c r="AT26" s="86" t="n">
        <f t="shared" si="27"/>
        <v>13.425540110004949</v>
      </c>
      <c r="AU26" s="86" t="n">
        <f t="shared" si="27"/>
        <v>13.385788522842699</v>
      </c>
      <c r="AV26" s="119" t="n">
        <f t="shared" si="27"/>
        <v>14.983029759044326</v>
      </c>
    </row>
    <row r="27">
      <c r="A27" s="103" t="str">
        <f t="shared" si="3"/>
        <v>R&amp;D</v>
      </c>
      <c r="B27" s="37" t="str">
        <f t="shared" si="4"/>
        <v>No Comp.</v>
      </c>
      <c r="C27" s="14" t="n">
        <f t="shared" si="5"/>
        <v>10.478865800902614</v>
      </c>
      <c r="D27" s="14" t="n">
        <f t="shared" si="6"/>
        <v>14.992462115145537</v>
      </c>
      <c r="E27" s="14" t="n">
        <f t="shared" si="7"/>
        <v>15.711781778047801</v>
      </c>
      <c r="F27" s="14" t="n">
        <f t="shared" si="8"/>
        <v>18.784220121942852</v>
      </c>
      <c r="G27" s="25" t="n">
        <f t="shared" si="10"/>
        <v>4.7978754748734698E-2</v>
      </c>
      <c r="H27" s="8" t="n">
        <f t="shared" si="11"/>
        <v>0.49937808886668256</v>
      </c>
      <c r="I27" s="8" t="n">
        <f t="shared" si="12"/>
        <v>1.195549962906677</v>
      </c>
      <c r="J27" s="4" t="n">
        <f t="shared" si="13"/>
        <v>0.44476039514317195</v>
      </c>
      <c r="K27" s="89" t="n">
        <f t="shared" si="14"/>
        <v>0.45538543400141174</v>
      </c>
      <c r="M27" s="73" t="str">
        <f t="shared" si="15"/>
        <v>R&amp;D</v>
      </c>
      <c r="N27" s="1" t="str">
        <f t="shared" si="15"/>
        <v>No Comp.</v>
      </c>
      <c r="O27" s="86" t="e">
        <f t="shared" ref="O27" si="28">IF(O8="","",O8/VLOOKUP(O$20,deflator,2,FALSE)/$B$1)</f>
        <v>#N/A</v>
      </c>
      <c r="P27" s="86" t="n">
        <f t="shared" ref="P27:AV27" si="29">IF(P8="","",P8/VLOOKUP(P$20,deflator,2,FALSE)/1000000000)</f>
        <v>15.534622498945904</v>
      </c>
      <c r="Q27" s="86" t="n">
        <f t="shared" si="29"/>
        <v>16.099760195653953</v>
      </c>
      <c r="R27" s="86" t="n">
        <f t="shared" si="29"/>
        <v>17.478317058307685</v>
      </c>
      <c r="S27" s="86" t="n">
        <f t="shared" si="29"/>
        <v>19.547620191367699</v>
      </c>
      <c r="T27" s="86" t="n">
        <f t="shared" si="29"/>
        <v>17.107805462929303</v>
      </c>
      <c r="U27" s="86" t="n">
        <f t="shared" si="29"/>
        <v>15.401551208425261</v>
      </c>
      <c r="V27" s="86" t="n">
        <f t="shared" si="29"/>
        <v>15.115336510668293</v>
      </c>
      <c r="W27" s="86" t="n">
        <f t="shared" si="29"/>
        <v>14.828412791840146</v>
      </c>
      <c r="X27" s="86" t="n">
        <f t="shared" si="29"/>
        <v>11.557103066561593</v>
      </c>
      <c r="Y27" s="86" t="n">
        <f t="shared" si="29"/>
        <v>10.630496112981669</v>
      </c>
      <c r="Z27" s="86" t="n">
        <f t="shared" si="29"/>
        <v>14.547538352113241</v>
      </c>
      <c r="AA27" s="86" t="n">
        <f t="shared" si="29"/>
        <v>18.612638455621315</v>
      </c>
      <c r="AB27" s="86" t="n">
        <f t="shared" si="29"/>
        <v>18.958815947898334</v>
      </c>
      <c r="AC27" s="86" t="n">
        <f t="shared" si="29"/>
        <v>19.271670145748878</v>
      </c>
      <c r="AD27" s="86" t="n">
        <f t="shared" si="29"/>
        <v>21.774720345804443</v>
      </c>
      <c r="AE27" s="86" t="n">
        <f t="shared" si="29"/>
        <v>24.574468524315922</v>
      </c>
      <c r="AF27" s="86" t="n">
        <f t="shared" si="29"/>
        <v>24.643467686966204</v>
      </c>
      <c r="AG27" s="86" t="n">
        <f t="shared" si="29"/>
        <v>23.243579283922347</v>
      </c>
      <c r="AH27" s="86" t="n">
        <f t="shared" si="29"/>
        <v>24.240897084876082</v>
      </c>
      <c r="AI27" s="86" t="n">
        <f t="shared" si="29"/>
        <v>21.578855777849128</v>
      </c>
      <c r="AJ27" s="86" t="n">
        <f t="shared" si="29"/>
        <v>20.234527398657541</v>
      </c>
      <c r="AK27" s="86" t="n">
        <f t="shared" si="29"/>
        <v>17.348558562177278</v>
      </c>
      <c r="AL27" s="86" t="n">
        <f t="shared" si="29"/>
        <v>11.662315251843323</v>
      </c>
      <c r="AM27" s="86" t="n">
        <f t="shared" si="29"/>
        <v>11.029065789268882</v>
      </c>
      <c r="AN27" s="86" t="n">
        <f t="shared" si="29"/>
        <v>10.478865800902614</v>
      </c>
      <c r="AO27" s="86" t="n">
        <f t="shared" si="29"/>
        <v>11.293852923323627</v>
      </c>
      <c r="AP27" s="86" t="n">
        <f t="shared" si="29"/>
        <v>12.25502586500534</v>
      </c>
      <c r="AQ27" s="86" t="n">
        <f t="shared" si="29"/>
        <v>11.979531426935953</v>
      </c>
      <c r="AR27" s="86" t="n">
        <f t="shared" si="29"/>
        <v>13.22109539573802</v>
      </c>
      <c r="AS27" s="86" t="n">
        <f t="shared" si="29"/>
        <v>13.853209227064626</v>
      </c>
      <c r="AT27" s="86" t="n">
        <f t="shared" si="29"/>
        <v>14.992462115145537</v>
      </c>
      <c r="AU27" s="86" t="n">
        <f t="shared" si="29"/>
        <v>15.711781778047801</v>
      </c>
      <c r="AV27" s="119" t="n">
        <f t="shared" si="29"/>
        <v>18.784220121942852</v>
      </c>
    </row>
    <row r="28">
      <c r="A28" s="68" t="str">
        <f t="shared" si="3"/>
        <v>R&amp;D</v>
      </c>
      <c r="B28" s="69" t="str">
        <f t="shared" si="4"/>
        <v>Unlabeled</v>
      </c>
      <c r="C28" s="87" t="n">
        <f t="shared" si="5"/>
        <v>6.1608837221895973E-2</v>
      </c>
      <c r="D28" s="87" t="n">
        <f t="shared" si="6"/>
        <v>0.11283813204702227</v>
      </c>
      <c r="E28" s="87" t="n">
        <f t="shared" si="7"/>
        <v>0.1498979984147</v>
      </c>
      <c r="F28" s="87" t="n">
        <f t="shared" si="8"/>
        <v>0.33211598496494799</v>
      </c>
      <c r="G28" s="78" t="n">
        <f t="shared" si="10"/>
        <v>0.3284338875109527</v>
      </c>
      <c r="H28" s="94" t="n">
        <f t="shared" si="11"/>
        <v>1.4330600149912551</v>
      </c>
      <c r="I28" s="94" t="n">
        <f t="shared" si="12"/>
        <v>2.2156132068297083</v>
      </c>
      <c r="J28" s="88" t="n">
        <f t="shared" si="13"/>
        <v>4.2432293133832059E-3</v>
      </c>
      <c r="K28" s="90" t="n">
        <f t="shared" si="14"/>
        <v>8.0514804964086171E-3</v>
      </c>
      <c r="M28" s="74" t="str">
        <f t="shared" si="15"/>
        <v>R&amp;D</v>
      </c>
      <c r="N28" s="75" t="str">
        <f t="shared" si="15"/>
        <v>Unlabeled</v>
      </c>
      <c r="O28" s="118" t="e">
        <f t="shared" ref="O28" si="30">IF(O9="","",O9/VLOOKUP(O$20,deflator,2,FALSE)/$B$1)</f>
        <v>#N/A</v>
      </c>
      <c r="P28" s="118" t="n">
        <f t="shared" ref="P28:AV28" si="31">IF(P9="","",P9/VLOOKUP(P$20,deflator,2,FALSE)/1000000000)</f>
        <v>5.1388555670044225</v>
      </c>
      <c r="Q28" s="118" t="n">
        <f t="shared" si="31"/>
        <v>2.4153333554887251</v>
      </c>
      <c r="R28" s="118" t="n">
        <f t="shared" si="31"/>
        <v>1.0732970205653458</v>
      </c>
      <c r="S28" s="118" t="n">
        <f t="shared" si="31"/>
        <v>0.62733219486454739</v>
      </c>
      <c r="T28" s="118" t="n">
        <f t="shared" si="31"/>
        <v>0.86812305877493734</v>
      </c>
      <c r="U28" s="118" t="n">
        <f t="shared" si="31"/>
        <v>4.0397831214196836E-2</v>
      </c>
      <c r="V28" s="118" t="n">
        <f t="shared" si="31"/>
        <v>8.3493858999374657E-2</v>
      </c>
      <c r="W28" s="118" t="n">
        <f t="shared" si="31"/>
        <v>6.1703200093548571E-2</v>
      </c>
      <c r="X28" s="118" t="n">
        <f t="shared" si="31"/>
        <v>3.3685743916457775E-2</v>
      </c>
      <c r="Y28" s="118" t="n">
        <f t="shared" si="31"/>
        <v>2.9997873537681498E-2</v>
      </c>
      <c r="Z28" s="118" t="n">
        <f>IF(Z9="","",Z9/VLOOKUP(Z$20,deflator,2,FALSE)/1000000000)</f>
        <v>2.2067882034139358E-2</v>
      </c>
      <c r="AA28" s="118" t="n">
        <f t="shared" si="31"/>
        <v>0.13960669528112865</v>
      </c>
      <c r="AB28" s="118" t="n">
        <f t="shared" si="31"/>
        <v>0.16783013552201381</v>
      </c>
      <c r="AC28" s="118" t="n">
        <f t="shared" si="31"/>
        <v>0.35525874526284318</v>
      </c>
      <c r="AD28" s="118" t="n">
        <f t="shared" si="31"/>
        <v>0.39365427277234616</v>
      </c>
      <c r="AE28" s="118" t="n">
        <f t="shared" si="31"/>
        <v>0.15468154915668877</v>
      </c>
      <c r="AF28" s="118" t="n">
        <f t="shared" si="31"/>
        <v>4.3222428586150274E-2</v>
      </c>
      <c r="AG28" s="118" t="n">
        <f t="shared" si="31"/>
        <v>3.5410452816779694E-2</v>
      </c>
      <c r="AH28" s="118" t="n">
        <f t="shared" si="31"/>
        <v>9.0867283409468855E-2</v>
      </c>
      <c r="AI28" s="118" t="n">
        <f t="shared" si="31"/>
        <v>3.3220515635677978E-3</v>
      </c>
      <c r="AJ28" s="118" t="n">
        <f t="shared" si="31"/>
        <v>3.6732247360333765E-2</v>
      </c>
      <c r="AK28" s="118" t="n">
        <f t="shared" si="31"/>
        <v>5.2159683280559505E-2</v>
      </c>
      <c r="AL28" s="118" t="n">
        <f t="shared" si="31"/>
        <v>4.4000736937586125E-2</v>
      </c>
      <c r="AM28" s="118" t="n">
        <f t="shared" si="31"/>
        <v>6.4728561125032905E-2</v>
      </c>
      <c r="AN28" s="118" t="n">
        <f t="shared" si="31"/>
        <v>6.1608837221895973E-2</v>
      </c>
      <c r="AO28" s="118" t="n">
        <f t="shared" si="31"/>
        <v>5.6738856446918423E-2</v>
      </c>
      <c r="AP28" s="118" t="n">
        <f t="shared" si="31"/>
        <v>5.5029614697723085E-2</v>
      </c>
      <c r="AQ28" s="118" t="n">
        <f t="shared" si="31"/>
        <v>0.12249245241171473</v>
      </c>
      <c r="AR28" s="118" t="n">
        <f t="shared" si="31"/>
        <v>0.18898133289580388</v>
      </c>
      <c r="AS28" s="118" t="n">
        <f t="shared" si="31"/>
        <v>0.19158054254253715</v>
      </c>
      <c r="AT28" s="118" t="n">
        <f t="shared" si="31"/>
        <v>0.11283813204702227</v>
      </c>
      <c r="AU28" s="118" t="n">
        <f t="shared" si="31"/>
        <v>0.1498979984147</v>
      </c>
      <c r="AV28" s="117" t="n">
        <f t="shared" si="31"/>
        <v>0.33211598496494799</v>
      </c>
    </row>
    <row r="29">
      <c r="A29" s="100" t="str">
        <f t="shared" si="3"/>
        <v>Services (Non-R&amp;D)</v>
      </c>
      <c r="B29" s="101" t="str">
        <f t="shared" si="4"/>
        <v>1 Offer</v>
      </c>
      <c r="C29" s="98" t="n">
        <f t="shared" si="5"/>
        <v>9.8626504295249333</v>
      </c>
      <c r="D29" s="98" t="n">
        <f t="shared" si="6"/>
        <v>14.752435175379995</v>
      </c>
      <c r="E29" s="98" t="n">
        <f t="shared" si="7"/>
        <v>14.235074148432899</v>
      </c>
      <c r="F29" s="98" t="n">
        <f t="shared" si="8"/>
        <v>17.047516769005149</v>
      </c>
      <c r="G29" s="77" t="n">
        <f t="shared" si="10"/>
        <v>-3.5069533998733249E-2</v>
      </c>
      <c r="H29" s="67" t="n">
        <f t="shared" si="11"/>
        <v>0.44333151115430725</v>
      </c>
      <c r="I29" s="67" t="n">
        <f t="shared" si="12"/>
        <v>1.1975713362112599</v>
      </c>
      <c r="J29" s="99" t="n">
        <f t="shared" si="13"/>
        <v>8.4123433102246958E-2</v>
      </c>
      <c r="K29" s="102" t="n">
        <f t="shared" si="14"/>
        <v>9.5397089742202679E-2</v>
      </c>
      <c r="M29" s="70" t="str">
        <f t="shared" si="15"/>
        <v>Services (Non-R&amp;D)</v>
      </c>
      <c r="N29" s="71" t="str">
        <f t="shared" si="15"/>
        <v>1 Offer</v>
      </c>
      <c r="O29" s="121" t="e">
        <f t="shared" ref="O29" si="32">IF(O10="","",O10/VLOOKUP(O$20,deflator,2,FALSE)/$B$1)</f>
        <v>#N/A</v>
      </c>
      <c r="P29" s="121" t="n">
        <f t="shared" ref="P29:AV29" si="33">IF(P10="","",P10/VLOOKUP(P$20,deflator,2,FALSE)/1000000000)</f>
        <v>3.9162115532730315</v>
      </c>
      <c r="Q29" s="121" t="n">
        <f t="shared" si="33"/>
        <v>3.8455734285079046</v>
      </c>
      <c r="R29" s="121" t="n">
        <f t="shared" si="33"/>
        <v>3.614910150060815</v>
      </c>
      <c r="S29" s="121" t="n">
        <f t="shared" si="33"/>
        <v>4.0894189775636249</v>
      </c>
      <c r="T29" s="121" t="n">
        <f t="shared" si="33"/>
        <v>4.5462408210213834</v>
      </c>
      <c r="U29" s="121" t="n">
        <f t="shared" si="33"/>
        <v>4.7108047215586426</v>
      </c>
      <c r="V29" s="121" t="n">
        <f t="shared" si="33"/>
        <v>4.4976180403070654</v>
      </c>
      <c r="W29" s="121" t="n">
        <f t="shared" si="33"/>
        <v>5.1782162912760334</v>
      </c>
      <c r="X29" s="121" t="n">
        <f t="shared" si="33"/>
        <v>6.0248178902105742</v>
      </c>
      <c r="Y29" s="121" t="n">
        <f t="shared" si="33"/>
        <v>6.3166999754756414</v>
      </c>
      <c r="Z29" s="121" t="n">
        <f t="shared" si="33"/>
        <v>8.0305304914246065</v>
      </c>
      <c r="AA29" s="121" t="n">
        <f t="shared" si="33"/>
        <v>8.8908063793544532</v>
      </c>
      <c r="AB29" s="121" t="n">
        <f t="shared" si="33"/>
        <v>11.952282808999611</v>
      </c>
      <c r="AC29" s="121" t="n">
        <f t="shared" si="33"/>
        <v>12.07600568831031</v>
      </c>
      <c r="AD29" s="121" t="n">
        <f t="shared" si="33"/>
        <v>18.820322934852484</v>
      </c>
      <c r="AE29" s="121" t="n">
        <f t="shared" si="33"/>
        <v>22.415052769567499</v>
      </c>
      <c r="AF29" s="121" t="n">
        <f t="shared" si="33"/>
        <v>21.843127599305699</v>
      </c>
      <c r="AG29" s="121" t="n">
        <f t="shared" si="33"/>
        <v>23.823925673016632</v>
      </c>
      <c r="AH29" s="121" t="n">
        <f t="shared" si="33"/>
        <v>26.733937909681664</v>
      </c>
      <c r="AI29" s="121" t="n">
        <f t="shared" si="33"/>
        <v>26.146514490530787</v>
      </c>
      <c r="AJ29" s="121" t="n">
        <f t="shared" si="33"/>
        <v>21.911479082933266</v>
      </c>
      <c r="AK29" s="121" t="n">
        <f t="shared" si="33"/>
        <v>17.022130936972619</v>
      </c>
      <c r="AL29" s="121" t="n">
        <f t="shared" si="33"/>
        <v>13.154973404663499</v>
      </c>
      <c r="AM29" s="121" t="n">
        <f t="shared" si="33"/>
        <v>11.102601033533958</v>
      </c>
      <c r="AN29" s="121" t="n">
        <f t="shared" si="33"/>
        <v>9.8626504295249333</v>
      </c>
      <c r="AO29" s="121" t="n">
        <f t="shared" si="33"/>
        <v>9.7220656652530497</v>
      </c>
      <c r="AP29" s="121" t="n">
        <f t="shared" si="33"/>
        <v>10.660243050388448</v>
      </c>
      <c r="AQ29" s="121" t="n">
        <f t="shared" si="33"/>
        <v>13.524468965913004</v>
      </c>
      <c r="AR29" s="121" t="n">
        <f t="shared" si="33"/>
        <v>15.022233505790236</v>
      </c>
      <c r="AS29" s="121" t="n">
        <f t="shared" si="33"/>
        <v>17.518960754341656</v>
      </c>
      <c r="AT29" s="121" t="n">
        <f t="shared" si="33"/>
        <v>14.752435175379995</v>
      </c>
      <c r="AU29" s="121" t="n">
        <f t="shared" si="33"/>
        <v>14.235074148432899</v>
      </c>
      <c r="AV29" s="120" t="n">
        <f t="shared" si="33"/>
        <v>17.047516769005149</v>
      </c>
    </row>
    <row r="30">
      <c r="A30" s="103" t="str">
        <f t="shared" si="3"/>
        <v>Services (Non-R&amp;D)</v>
      </c>
      <c r="B30" s="37" t="str">
        <f t="shared" si="4"/>
        <v>2+ Offers</v>
      </c>
      <c r="C30" s="14" t="n">
        <f t="shared" si="5"/>
        <v>92.24762999671708</v>
      </c>
      <c r="D30" s="14" t="n">
        <f t="shared" si="6"/>
        <v>107.07434255281972</v>
      </c>
      <c r="E30" s="14" t="n">
        <f t="shared" si="7"/>
        <v>107.84529879853599</v>
      </c>
      <c r="F30" s="14" t="n">
        <f t="shared" si="8"/>
        <v>112.7648380332958</v>
      </c>
      <c r="G30" s="25" t="n">
        <f t="shared" si="10"/>
        <v>7.2001959324285991E-3</v>
      </c>
      <c r="H30" s="8" t="n">
        <f t="shared" si="11"/>
        <v>0.16908476458825006</v>
      </c>
      <c r="I30" s="8" t="n">
        <f t="shared" si="12"/>
        <v>1.0456166313188109</v>
      </c>
      <c r="J30" s="4" t="n">
        <f t="shared" si="13"/>
        <v>0.6373213573930856</v>
      </c>
      <c r="K30" s="89" t="n">
        <f t="shared" si="14"/>
        <v>0.63102664859587321</v>
      </c>
      <c r="M30" s="73" t="str">
        <f t="shared" si="15"/>
        <v>Services (Non-R&amp;D)</v>
      </c>
      <c r="N30" s="1" t="str">
        <f t="shared" si="15"/>
        <v>2+ Offers</v>
      </c>
      <c r="O30" s="86" t="e">
        <f t="shared" ref="O30" si="34">IF(O11="","",O11/VLOOKUP(O$20,deflator,2,FALSE)/$B$1)</f>
        <v>#N/A</v>
      </c>
      <c r="P30" s="86" t="n">
        <f t="shared" ref="P30:AV30" si="35">IF(P11="","",P11/VLOOKUP(P$20,deflator,2,FALSE)/1000000000)</f>
        <v>50.378112025696879</v>
      </c>
      <c r="Q30" s="86" t="n">
        <f t="shared" si="35"/>
        <v>47.454432160267736</v>
      </c>
      <c r="R30" s="86" t="n">
        <f t="shared" si="35"/>
        <v>44.230750102191898</v>
      </c>
      <c r="S30" s="86" t="n">
        <f t="shared" si="35"/>
        <v>51.20864210755245</v>
      </c>
      <c r="T30" s="86" t="n">
        <f t="shared" si="35"/>
        <v>51.191855510298829</v>
      </c>
      <c r="U30" s="86" t="n">
        <f t="shared" si="35"/>
        <v>51.361817154619978</v>
      </c>
      <c r="V30" s="86" t="n">
        <f t="shared" si="35"/>
        <v>50.989382881945893</v>
      </c>
      <c r="W30" s="86" t="n">
        <f t="shared" si="35"/>
        <v>50.381820663375933</v>
      </c>
      <c r="X30" s="86" t="n">
        <f t="shared" si="35"/>
        <v>53.22608107020767</v>
      </c>
      <c r="Y30" s="86" t="n">
        <f t="shared" si="35"/>
        <v>55.348457351331788</v>
      </c>
      <c r="Z30" s="86" t="n">
        <f t="shared" si="35"/>
        <v>60.192607089610071</v>
      </c>
      <c r="AA30" s="86" t="n">
        <f t="shared" si="35"/>
        <v>67.958807267287042</v>
      </c>
      <c r="AB30" s="86" t="n">
        <f t="shared" si="35"/>
        <v>83.126011823726344</v>
      </c>
      <c r="AC30" s="86" t="n">
        <f t="shared" si="35"/>
        <v>93.633270305985221</v>
      </c>
      <c r="AD30" s="86" t="n">
        <f t="shared" si="35"/>
        <v>97.178840992246947</v>
      </c>
      <c r="AE30" s="86" t="n">
        <f t="shared" si="35"/>
        <v>105.45495090897894</v>
      </c>
      <c r="AF30" s="86" t="n">
        <f t="shared" si="35"/>
        <v>113.98724874516891</v>
      </c>
      <c r="AG30" s="86" t="n">
        <f t="shared" si="35"/>
        <v>130.52704461741396</v>
      </c>
      <c r="AH30" s="86" t="n">
        <f t="shared" si="35"/>
        <v>125.7117759145564</v>
      </c>
      <c r="AI30" s="86" t="n">
        <f t="shared" si="35"/>
        <v>136.2055837987952</v>
      </c>
      <c r="AJ30" s="86" t="n">
        <f t="shared" si="35"/>
        <v>131.46584372583291</v>
      </c>
      <c r="AK30" s="86" t="n">
        <f t="shared" si="35"/>
        <v>124.7786368012617</v>
      </c>
      <c r="AL30" s="86" t="n">
        <f t="shared" si="35"/>
        <v>105.00493401281048</v>
      </c>
      <c r="AM30" s="86" t="n">
        <f t="shared" si="35"/>
        <v>100.82207718756965</v>
      </c>
      <c r="AN30" s="86" t="n">
        <f t="shared" si="35"/>
        <v>92.24762999671708</v>
      </c>
      <c r="AO30" s="86" t="n">
        <f t="shared" si="35"/>
        <v>93.68277342803492</v>
      </c>
      <c r="AP30" s="86" t="n">
        <f t="shared" si="35"/>
        <v>97.310214532837747</v>
      </c>
      <c r="AQ30" s="86" t="n">
        <f t="shared" si="35"/>
        <v>108.53553535757368</v>
      </c>
      <c r="AR30" s="86" t="n">
        <f t="shared" si="35"/>
        <v>115.17666697375601</v>
      </c>
      <c r="AS30" s="86" t="n">
        <f t="shared" si="35"/>
        <v>122.25701787479311</v>
      </c>
      <c r="AT30" s="86" t="n">
        <f t="shared" si="35"/>
        <v>107.07434255281972</v>
      </c>
      <c r="AU30" s="86" t="n">
        <f t="shared" si="35"/>
        <v>107.84529879853599</v>
      </c>
      <c r="AV30" s="119" t="n">
        <f t="shared" si="35"/>
        <v>112.7648380332958</v>
      </c>
    </row>
    <row r="31">
      <c r="A31" s="103" t="str">
        <f t="shared" si="3"/>
        <v>Services (Non-R&amp;D)</v>
      </c>
      <c r="B31" s="37" t="str">
        <f t="shared" si="4"/>
        <v>No Comp.</v>
      </c>
      <c r="C31" s="14" t="n">
        <f t="shared" si="5"/>
        <v>40.712140980487625</v>
      </c>
      <c r="D31" s="14" t="n">
        <f t="shared" si="6"/>
        <v>48.405927167588167</v>
      </c>
      <c r="E31" s="14" t="n">
        <f t="shared" si="7"/>
        <v>46.571833164894798</v>
      </c>
      <c r="F31" s="14" t="n">
        <f t="shared" si="8"/>
        <v>48.373280419335615</v>
      </c>
      <c r="G31" s="25" t="n">
        <f t="shared" si="10"/>
        <v>-3.7889864114026284E-2</v>
      </c>
      <c r="H31" s="8" t="n">
        <f t="shared" si="11"/>
        <v>0.14392984606767767</v>
      </c>
      <c r="I31" s="8" t="n">
        <f t="shared" si="12"/>
        <v>1.0386810467190011</v>
      </c>
      <c r="J31" s="4" t="n">
        <f t="shared" si="13"/>
        <v>0.27522037826036416</v>
      </c>
      <c r="K31" s="89" t="n">
        <f t="shared" si="14"/>
        <v>0.27069456718049589</v>
      </c>
      <c r="M31" s="73" t="str">
        <f t="shared" si="15"/>
        <v>Services (Non-R&amp;D)</v>
      </c>
      <c r="N31" s="1" t="str">
        <f t="shared" si="15"/>
        <v>No Comp.</v>
      </c>
      <c r="O31" s="86" t="e">
        <f t="shared" ref="O31" si="36">IF(O12="","",O12/VLOOKUP(O$20,deflator,2,FALSE)/$B$1)</f>
        <v>#N/A</v>
      </c>
      <c r="P31" s="86" t="n">
        <f t="shared" ref="P31:AV31" si="37">IF(P12="","",P12/VLOOKUP(P$20,deflator,2,FALSE)/1000000000)</f>
        <v>25.177803378597506</v>
      </c>
      <c r="Q31" s="86" t="n">
        <f t="shared" si="37"/>
        <v>25.683366509940669</v>
      </c>
      <c r="R31" s="86" t="n">
        <f t="shared" si="37"/>
        <v>22.412803025785454</v>
      </c>
      <c r="S31" s="86" t="n">
        <f t="shared" si="37"/>
        <v>21.700928536995139</v>
      </c>
      <c r="T31" s="86" t="n">
        <f t="shared" si="37"/>
        <v>21.578951961626846</v>
      </c>
      <c r="U31" s="86" t="n">
        <f t="shared" si="37"/>
        <v>21.710798442266892</v>
      </c>
      <c r="V31" s="86" t="n">
        <f t="shared" si="37"/>
        <v>21.55850113400151</v>
      </c>
      <c r="W31" s="86" t="n">
        <f t="shared" si="37"/>
        <v>21.387744221204059</v>
      </c>
      <c r="X31" s="86" t="n">
        <f t="shared" si="37"/>
        <v>19.440604672613603</v>
      </c>
      <c r="Y31" s="86" t="n">
        <f t="shared" si="37"/>
        <v>18.489098080005199</v>
      </c>
      <c r="Z31" s="86" t="n">
        <f t="shared" si="37"/>
        <v>19.199246454300056</v>
      </c>
      <c r="AA31" s="86" t="n">
        <f t="shared" si="37"/>
        <v>21.987718856226621</v>
      </c>
      <c r="AB31" s="86" t="n">
        <f t="shared" si="37"/>
        <v>29.943034926117889</v>
      </c>
      <c r="AC31" s="86" t="n">
        <f t="shared" si="37"/>
        <v>27.327749659255076</v>
      </c>
      <c r="AD31" s="86" t="n">
        <f t="shared" si="37"/>
        <v>29.236012685929929</v>
      </c>
      <c r="AE31" s="86" t="n">
        <f t="shared" si="37"/>
        <v>32.016423382395772</v>
      </c>
      <c r="AF31" s="86" t="n">
        <f t="shared" si="37"/>
        <v>36.362036743712913</v>
      </c>
      <c r="AG31" s="86" t="n">
        <f t="shared" si="37"/>
        <v>39.989078654672383</v>
      </c>
      <c r="AH31" s="86" t="n">
        <f t="shared" si="37"/>
        <v>44.512902549492509</v>
      </c>
      <c r="AI31" s="86" t="n">
        <f t="shared" si="37"/>
        <v>41.468940649153474</v>
      </c>
      <c r="AJ31" s="86" t="n">
        <f t="shared" si="37"/>
        <v>42.2673851482731</v>
      </c>
      <c r="AK31" s="86" t="n">
        <f t="shared" si="37"/>
        <v>44.636707747541763</v>
      </c>
      <c r="AL31" s="86" t="n">
        <f t="shared" si="37"/>
        <v>40.026077710550652</v>
      </c>
      <c r="AM31" s="86" t="n">
        <f t="shared" si="37"/>
        <v>41.463738526330864</v>
      </c>
      <c r="AN31" s="86" t="n">
        <f t="shared" si="37"/>
        <v>40.712140980487625</v>
      </c>
      <c r="AO31" s="86" t="n">
        <f t="shared" si="37"/>
        <v>43.770905426310257</v>
      </c>
      <c r="AP31" s="86" t="n">
        <f t="shared" si="37"/>
        <v>43.97478888110291</v>
      </c>
      <c r="AQ31" s="86" t="n">
        <f t="shared" si="37"/>
        <v>46.344931167899155</v>
      </c>
      <c r="AR31" s="86" t="n">
        <f t="shared" si="37"/>
        <v>47.881348363677134</v>
      </c>
      <c r="AS31" s="86" t="n">
        <f t="shared" si="37"/>
        <v>49.810425595760698</v>
      </c>
      <c r="AT31" s="86" t="n">
        <f t="shared" si="37"/>
        <v>48.405927167588167</v>
      </c>
      <c r="AU31" s="86" t="n">
        <f t="shared" si="37"/>
        <v>46.571833164894798</v>
      </c>
      <c r="AV31" s="119" t="n">
        <f t="shared" si="37"/>
        <v>48.373280419335615</v>
      </c>
    </row>
    <row r="32">
      <c r="A32" s="68" t="str">
        <f t="shared" si="3"/>
        <v>Services (Non-R&amp;D)</v>
      </c>
      <c r="B32" s="69" t="str">
        <f t="shared" si="4"/>
        <v>Unlabeled</v>
      </c>
      <c r="C32" s="87" t="n">
        <f t="shared" si="5"/>
        <v>1.834556229896839</v>
      </c>
      <c r="D32" s="87" t="n">
        <f t="shared" si="6"/>
        <v>0.86277342535564627</v>
      </c>
      <c r="E32" s="87" t="n">
        <f t="shared" si="7"/>
        <v>0.56430852004660004</v>
      </c>
      <c r="F32" s="87" t="n">
        <f t="shared" si="8"/>
        <v>0.51496052057825292</v>
      </c>
      <c r="G32" s="78" t="n">
        <f t="shared" si="10"/>
        <v>-0.34593659996657311</v>
      </c>
      <c r="H32" s="94" t="n">
        <f t="shared" si="11"/>
        <v>-0.69240053215576158</v>
      </c>
      <c r="I32" s="94" t="n">
        <f t="shared" si="12"/>
        <v>0.91255138330310515</v>
      </c>
      <c r="J32" s="88" t="n">
        <f t="shared" si="13"/>
        <v>3.3348312443032945E-3</v>
      </c>
      <c r="K32" s="90" t="n">
        <f t="shared" si="14"/>
        <v>2.8816944814280925E-3</v>
      </c>
      <c r="M32" s="74" t="str">
        <f t="shared" si="15"/>
        <v>Services (Non-R&amp;D)</v>
      </c>
      <c r="N32" s="75" t="str">
        <f t="shared" si="15"/>
        <v>Unlabeled</v>
      </c>
      <c r="O32" s="118" t="e">
        <f t="shared" ref="O32" si="38">IF(O13="","",O13/VLOOKUP(O$20,deflator,2,FALSE)/$B$1)</f>
        <v>#N/A</v>
      </c>
      <c r="P32" s="118" t="n">
        <f t="shared" ref="P32:AV32" si="39">IF(P13="","",P13/VLOOKUP(P$20,deflator,2,FALSE)/1000000000)</f>
        <v>0.6026161763694442</v>
      </c>
      <c r="Q32" s="118" t="n">
        <f t="shared" si="39"/>
        <v>0.34800160829422988</v>
      </c>
      <c r="R32" s="118" t="n">
        <f t="shared" si="39"/>
        <v>8.9174572789517542E-2</v>
      </c>
      <c r="S32" s="118" t="n">
        <f t="shared" si="39"/>
        <v>0.22902092046050307</v>
      </c>
      <c r="T32" s="118" t="n">
        <f t="shared" si="39"/>
        <v>0.90298424857111437</v>
      </c>
      <c r="U32" s="118" t="n">
        <f t="shared" si="39"/>
        <v>0.30615815958264325</v>
      </c>
      <c r="V32" s="118" t="n">
        <f t="shared" si="39"/>
        <v>1.1580500577464627</v>
      </c>
      <c r="W32" s="118" t="n">
        <f t="shared" si="39"/>
        <v>3.5564814385826384</v>
      </c>
      <c r="X32" s="118" t="n">
        <f t="shared" si="39"/>
        <v>4.3168265911142534</v>
      </c>
      <c r="Y32" s="118" t="n">
        <f t="shared" si="39"/>
        <v>4.6340442858616173</v>
      </c>
      <c r="Z32" s="118" t="n">
        <f t="shared" si="39"/>
        <v>2.7338682307102213</v>
      </c>
      <c r="AA32" s="118" t="n">
        <f t="shared" si="39"/>
        <v>5.107880588304365</v>
      </c>
      <c r="AB32" s="118" t="n">
        <f t="shared" si="39"/>
        <v>7.5271501531870495</v>
      </c>
      <c r="AC32" s="118" t="n">
        <f t="shared" si="39"/>
        <v>7.706152923476254</v>
      </c>
      <c r="AD32" s="118" t="n">
        <f t="shared" si="39"/>
        <v>8.5670605722163913</v>
      </c>
      <c r="AE32" s="118" t="n">
        <f t="shared" si="39"/>
        <v>7.1219856999462241</v>
      </c>
      <c r="AF32" s="118" t="n">
        <f t="shared" si="39"/>
        <v>1.1342537656036578</v>
      </c>
      <c r="AG32" s="118" t="n">
        <f t="shared" si="39"/>
        <v>1.3831516842025757</v>
      </c>
      <c r="AH32" s="118" t="n">
        <f t="shared" si="39"/>
        <v>1.2738555335069188</v>
      </c>
      <c r="AI32" s="118" t="n">
        <f t="shared" si="39"/>
        <v>4.1011842317599596</v>
      </c>
      <c r="AJ32" s="118" t="n">
        <f t="shared" si="39"/>
        <v>4.9793394902885275</v>
      </c>
      <c r="AK32" s="118" t="n">
        <f t="shared" si="39"/>
        <v>3.8629710900967744</v>
      </c>
      <c r="AL32" s="118" t="n">
        <f t="shared" si="39"/>
        <v>3.8206332711645423</v>
      </c>
      <c r="AM32" s="118" t="n">
        <f t="shared" si="39"/>
        <v>2.1636396078185545</v>
      </c>
      <c r="AN32" s="118" t="n">
        <f t="shared" si="39"/>
        <v>1.834556229896839</v>
      </c>
      <c r="AO32" s="118" t="n">
        <f t="shared" si="39"/>
        <v>1.6867416851103481</v>
      </c>
      <c r="AP32" s="118" t="n">
        <f t="shared" si="39"/>
        <v>1.6241484064917135</v>
      </c>
      <c r="AQ32" s="118" t="n">
        <f t="shared" si="39"/>
        <v>1.2542664690207419</v>
      </c>
      <c r="AR32" s="118" t="n">
        <f t="shared" si="39"/>
        <v>0.90895698048240114</v>
      </c>
      <c r="AS32" s="118" t="n">
        <f t="shared" si="39"/>
        <v>0.95784689254981514</v>
      </c>
      <c r="AT32" s="118" t="n">
        <f t="shared" si="39"/>
        <v>0.86277342535564627</v>
      </c>
      <c r="AU32" s="118" t="n">
        <f t="shared" si="39"/>
        <v>0.56430852004660004</v>
      </c>
      <c r="AV32" s="117" t="n">
        <f t="shared" si="39"/>
        <v>0.51496052057825292</v>
      </c>
    </row>
    <row r="33">
      <c r="A33" s="100" t="str">
        <f t="shared" si="3"/>
        <v>Unlabeled</v>
      </c>
      <c r="B33" s="101" t="str">
        <f t="shared" si="4"/>
        <v>1 Offer</v>
      </c>
      <c r="C33" s="98" t="str">
        <f t="shared" si="5"/>
      </c>
      <c r="D33" s="98" t="n">
        <f t="shared" si="6"/>
        <v>4.0239003057153112E-4</v>
      </c>
      <c r="E33" s="98" t="str">
        <f t="shared" si="7"/>
      </c>
      <c r="F33" s="98" t="str">
        <f t="shared" si="8"/>
      </c>
      <c r="G33" s="77" t="e">
        <f t="shared" si="10"/>
        <v>#VALUE!</v>
      </c>
      <c r="H33" s="67" t="e">
        <f t="shared" si="11"/>
        <v>#VALUE!</v>
      </c>
      <c r="I33" s="67" t="e">
        <f t="shared" si="12"/>
        <v>#VALUE!</v>
      </c>
      <c r="J33" s="99" t="str">
        <f t="shared" si="13"/>
      </c>
      <c r="K33" s="102" t="str">
        <f t="shared" si="14"/>
      </c>
      <c r="M33" s="70" t="str">
        <f t="shared" si="15"/>
        <v>Unlabeled</v>
      </c>
      <c r="N33" s="71" t="str">
        <f t="shared" si="15"/>
        <v>1 Offer</v>
      </c>
      <c r="O33" s="121" t="str">
        <f t="shared" ref="O33" si="40">IF(O14="","",O14/VLOOKUP(O$20,deflator,2,FALSE)/$B$1)</f>
      </c>
      <c r="P33" s="121" t="str">
        <f t="shared" ref="P33:AV33" si="41">IF(P14="","",P14/VLOOKUP(P$20,deflator,2,FALSE)/1000000000)</f>
      </c>
      <c r="Q33" s="121" t="str">
        <f t="shared" si="41"/>
      </c>
      <c r="R33" s="121" t="str">
        <f t="shared" si="41"/>
      </c>
      <c r="S33" s="121" t="str">
        <f t="shared" si="41"/>
      </c>
      <c r="T33" s="121" t="str">
        <f t="shared" si="41"/>
      </c>
      <c r="U33" s="121" t="str">
        <f t="shared" si="41"/>
      </c>
      <c r="V33" s="121" t="str">
        <f t="shared" si="41"/>
      </c>
      <c r="W33" s="121" t="str">
        <f t="shared" si="41"/>
      </c>
      <c r="X33" s="121" t="str">
        <f t="shared" si="41"/>
      </c>
      <c r="Y33" s="121" t="n">
        <f t="shared" si="41"/>
        <v>5.9635671131526612E-3</v>
      </c>
      <c r="Z33" s="121" t="n">
        <f t="shared" si="41"/>
        <v>4.3558476689513036E-3</v>
      </c>
      <c r="AA33" s="121" t="n">
        <f t="shared" si="41"/>
        <v>2.1595035405501364E-2</v>
      </c>
      <c r="AB33" s="121" t="n">
        <f t="shared" si="41"/>
        <v>1.2505413515688995E-2</v>
      </c>
      <c r="AC33" s="121" t="n">
        <f t="shared" si="41"/>
        <v>2.8115516835476979E-3</v>
      </c>
      <c r="AD33" s="121" t="n">
        <f t="shared" si="41"/>
        <v>7.3368683211056434E-5</v>
      </c>
      <c r="AE33" s="121" t="n">
        <f t="shared" si="41"/>
        <v>4.6457441808319564E-3</v>
      </c>
      <c r="AF33" s="121" t="n">
        <f t="shared" si="41"/>
        <v>0</v>
      </c>
      <c r="AG33" s="121" t="n">
        <f t="shared" si="41"/>
        <v>-3.5169251432902983E-5</v>
      </c>
      <c r="AH33" s="121" t="n">
        <f t="shared" si="41"/>
        <v>3.4206346113758301E-4</v>
      </c>
      <c r="AI33" s="121" t="n">
        <f t="shared" si="41"/>
        <v>-1.1623995594925168E-5</v>
      </c>
      <c r="AJ33" s="121" t="n">
        <f t="shared" si="41"/>
        <v>-3.6910980651136349E-5</v>
      </c>
      <c r="AK33" s="121" t="str">
        <f t="shared" si="41"/>
      </c>
      <c r="AL33" s="121" t="n">
        <f t="shared" si="41"/>
        <v>-6.4493338663491965E-5</v>
      </c>
      <c r="AM33" s="121" t="str">
        <f t="shared" si="41"/>
      </c>
      <c r="AN33" s="121" t="str">
        <f t="shared" si="41"/>
      </c>
      <c r="AO33" s="121" t="n">
        <f t="shared" si="41"/>
        <v>-2.7546266772434224E-6</v>
      </c>
      <c r="AP33" s="121" t="n">
        <f t="shared" si="41"/>
        <v>0</v>
      </c>
      <c r="AQ33" s="121" t="n">
        <f t="shared" si="41"/>
        <v>-2.6606547036067126E-4</v>
      </c>
      <c r="AR33" s="121" t="n">
        <f t="shared" si="41"/>
        <v>5.217795985436942E-4</v>
      </c>
      <c r="AS33" s="121" t="n">
        <f t="shared" si="41"/>
        <v>0</v>
      </c>
      <c r="AT33" s="121" t="n">
        <f t="shared" si="41"/>
        <v>4.0239003057153112E-4</v>
      </c>
      <c r="AU33" s="121" t="str">
        <f t="shared" si="41"/>
      </c>
      <c r="AV33" s="120" t="str">
        <f t="shared" si="41"/>
      </c>
    </row>
    <row r="34">
      <c r="A34" s="103" t="str">
        <f t="shared" si="3"/>
        <v>Unlabeled</v>
      </c>
      <c r="B34" s="37" t="str">
        <f t="shared" si="4"/>
        <v>2+ Offers</v>
      </c>
      <c r="C34" s="14" t="str">
        <f t="shared" si="5"/>
      </c>
      <c r="D34" s="14" t="str">
        <f t="shared" si="6"/>
      </c>
      <c r="E34" s="14" t="str">
        <f t="shared" si="7"/>
      </c>
      <c r="F34" s="14" t="str">
        <f t="shared" si="8"/>
      </c>
      <c r="G34" s="25" t="e">
        <f t="shared" si="10"/>
        <v>#VALUE!</v>
      </c>
      <c r="H34" s="8" t="e">
        <f t="shared" si="11"/>
        <v>#VALUE!</v>
      </c>
      <c r="I34" s="8" t="e">
        <f t="shared" si="12"/>
        <v>#VALUE!</v>
      </c>
      <c r="J34" s="4" t="str">
        <f t="shared" si="13"/>
      </c>
      <c r="K34" s="89" t="str">
        <f t="shared" si="14"/>
      </c>
      <c r="M34" s="73" t="str">
        <f t="shared" si="15"/>
        <v>Unlabeled</v>
      </c>
      <c r="N34" s="1" t="str">
        <f t="shared" si="15"/>
        <v>2+ Offers</v>
      </c>
      <c r="O34" s="86" t="str">
        <f t="shared" ref="O34" si="42">IF(O15="","",O15/VLOOKUP(O$20,deflator,2,FALSE)/$B$1)</f>
      </c>
      <c r="P34" s="86" t="str">
        <f t="shared" ref="P34:AV34" si="43">IF(P15="","",P15/VLOOKUP(P$20,deflator,2,FALSE)/1000000000)</f>
      </c>
      <c r="Q34" s="86" t="str">
        <f t="shared" si="43"/>
      </c>
      <c r="R34" s="86" t="str">
        <f t="shared" si="43"/>
      </c>
      <c r="S34" s="86" t="str">
        <f t="shared" si="43"/>
      </c>
      <c r="T34" s="86" t="str">
        <f t="shared" si="43"/>
      </c>
      <c r="U34" s="86" t="str">
        <f t="shared" si="43"/>
      </c>
      <c r="V34" s="86" t="str">
        <f t="shared" si="43"/>
      </c>
      <c r="W34" s="86" t="str">
        <f t="shared" si="43"/>
      </c>
      <c r="X34" s="86" t="str">
        <f t="shared" si="43"/>
      </c>
      <c r="Y34" s="86" t="n">
        <f t="shared" si="43"/>
        <v>3.5798803403735695E-2</v>
      </c>
      <c r="Z34" s="86" t="n">
        <f t="shared" si="43"/>
        <v>7.4296598332397167E-3</v>
      </c>
      <c r="AA34" s="86" t="n">
        <f t="shared" si="43"/>
        <v>9.9778881044069873E-2</v>
      </c>
      <c r="AB34" s="86" t="n">
        <f t="shared" si="43"/>
        <v>2.4636058715149012E-2</v>
      </c>
      <c r="AC34" s="86" t="n">
        <f t="shared" si="43"/>
        <v>1.7839889975616494E-3</v>
      </c>
      <c r="AD34" s="86" t="n">
        <f t="shared" si="43"/>
        <v>2.6233084495335696E-3</v>
      </c>
      <c r="AE34" s="86" t="n">
        <f t="shared" si="43"/>
        <v>1.9285986221171988E-2</v>
      </c>
      <c r="AF34" s="86" t="n">
        <f t="shared" si="43"/>
        <v>9.4831559276200845E-4</v>
      </c>
      <c r="AG34" s="86" t="n">
        <f t="shared" si="43"/>
        <v>-1.4892911744754204E-4</v>
      </c>
      <c r="AH34" s="86" t="n">
        <f t="shared" si="43"/>
        <v>-1.2991257096958155E-6</v>
      </c>
      <c r="AI34" s="86" t="n">
        <f t="shared" si="43"/>
        <v>-1.2462569691759714E-5</v>
      </c>
      <c r="AJ34" s="86" t="n">
        <f t="shared" si="43"/>
        <v>-3.9406484934108625E-5</v>
      </c>
      <c r="AK34" s="86" t="n">
        <f t="shared" si="43"/>
        <v>-4.1946654601296574E-6</v>
      </c>
      <c r="AL34" s="86" t="n">
        <f t="shared" si="43"/>
        <v>-5.8831148929310751E-5</v>
      </c>
      <c r="AM34" s="86" t="str">
        <f t="shared" si="43"/>
      </c>
      <c r="AN34" s="86" t="str">
        <f t="shared" si="43"/>
      </c>
      <c r="AO34" s="86" t="n">
        <f t="shared" si="43"/>
        <v>1.6658852170485037E-3</v>
      </c>
      <c r="AP34" s="86" t="n">
        <f t="shared" si="43"/>
        <v>-2.86337355131209E-7</v>
      </c>
      <c r="AQ34" s="86" t="str">
        <f t="shared" si="43"/>
      </c>
      <c r="AR34" s="86" t="str">
        <f t="shared" si="43"/>
      </c>
      <c r="AS34" s="86" t="str">
        <f t="shared" si="43"/>
      </c>
      <c r="AT34" s="86" t="str">
        <f t="shared" si="43"/>
      </c>
      <c r="AU34" s="86" t="str">
        <f t="shared" si="43"/>
      </c>
      <c r="AV34" s="119" t="str">
        <f t="shared" si="43"/>
      </c>
    </row>
    <row r="35">
      <c r="A35" s="103" t="str">
        <f t="shared" si="3"/>
        <v>Unlabeled</v>
      </c>
      <c r="B35" s="37" t="str">
        <f t="shared" si="4"/>
        <v>No Comp.</v>
      </c>
      <c r="C35" s="14" t="str">
        <f t="shared" si="5"/>
      </c>
      <c r="D35" s="14" t="n">
        <f t="shared" si="6"/>
        <v>0</v>
      </c>
      <c r="E35" s="14" t="n">
        <f t="shared" si="7"/>
        <v>0</v>
      </c>
      <c r="F35" s="14" t="str">
        <f t="shared" si="8"/>
      </c>
      <c r="G35" s="25" t="e">
        <f t="shared" si="10"/>
        <v>#DIV/0!</v>
      </c>
      <c r="H35" s="8" t="e">
        <f t="shared" si="11"/>
        <v>#VALUE!</v>
      </c>
      <c r="I35" s="8" t="e">
        <f t="shared" si="12"/>
        <v>#VALUE!</v>
      </c>
      <c r="J35" s="4" t="str">
        <f t="shared" si="13"/>
      </c>
      <c r="K35" s="89" t="str">
        <f t="shared" si="14"/>
      </c>
      <c r="M35" s="73" t="str">
        <f t="shared" si="15"/>
        <v>Unlabeled</v>
      </c>
      <c r="N35" s="1" t="str">
        <f t="shared" si="15"/>
        <v>No Comp.</v>
      </c>
      <c r="O35" s="86" t="str">
        <f t="shared" ref="O35" si="44">IF(O16="","",O16/VLOOKUP(O$20,deflator,2,FALSE)/$B$1)</f>
      </c>
      <c r="P35" s="86" t="str">
        <f t="shared" ref="P35:AV35" si="45">IF(P16="","",P16/VLOOKUP(P$20,deflator,2,FALSE)/1000000000)</f>
      </c>
      <c r="Q35" s="86" t="str">
        <f t="shared" si="45"/>
      </c>
      <c r="R35" s="86" t="str">
        <f t="shared" si="45"/>
      </c>
      <c r="S35" s="86" t="str">
        <f t="shared" si="45"/>
      </c>
      <c r="T35" s="86" t="str">
        <f t="shared" si="45"/>
      </c>
      <c r="U35" s="86" t="str">
        <f t="shared" si="45"/>
      </c>
      <c r="V35" s="86" t="str">
        <f t="shared" si="45"/>
      </c>
      <c r="W35" s="86" t="str">
        <f t="shared" si="45"/>
      </c>
      <c r="X35" s="86" t="str">
        <f t="shared" si="45"/>
      </c>
      <c r="Y35" s="86" t="n">
        <f t="shared" si="45"/>
        <v>2.0232034830874345E-3</v>
      </c>
      <c r="Z35" s="86" t="n">
        <f t="shared" si="45"/>
        <v>1.8979504940601613E-3</v>
      </c>
      <c r="AA35" s="86" t="n">
        <f t="shared" si="45"/>
        <v>6.1846433801933994E-3</v>
      </c>
      <c r="AB35" s="86" t="n">
        <f t="shared" si="45"/>
        <v>6.931935103163063E-2</v>
      </c>
      <c r="AC35" s="86" t="n">
        <f t="shared" si="45"/>
        <v>5.6459504365937762E-3</v>
      </c>
      <c r="AD35" s="86" t="n">
        <f t="shared" si="45"/>
        <v>2.2469062502024277E-3</v>
      </c>
      <c r="AE35" s="86" t="n">
        <f t="shared" si="45"/>
        <v>0.12490802871684956</v>
      </c>
      <c r="AF35" s="86" t="n">
        <f t="shared" si="45"/>
        <v>2.2833658284625795E-2</v>
      </c>
      <c r="AG35" s="86" t="n">
        <f t="shared" si="45"/>
        <v>1.0436429750213465E-4</v>
      </c>
      <c r="AH35" s="86" t="n">
        <f t="shared" si="45"/>
        <v>6.4267843131304251E-4</v>
      </c>
      <c r="AI35" s="86" t="n">
        <f t="shared" si="45"/>
        <v>-2.3675489865900994E-4</v>
      </c>
      <c r="AJ35" s="86" t="n">
        <f t="shared" si="45"/>
        <v>-1.4196260732812239E-5</v>
      </c>
      <c r="AK35" s="86" t="str">
        <f t="shared" si="45"/>
      </c>
      <c r="AL35" s="86" t="str">
        <f t="shared" si="45"/>
      </c>
      <c r="AM35" s="86" t="str">
        <f t="shared" si="45"/>
      </c>
      <c r="AN35" s="86" t="str">
        <f t="shared" si="45"/>
      </c>
      <c r="AO35" s="86" t="n">
        <f t="shared" si="45"/>
        <v>2.5953533144471483E-3</v>
      </c>
      <c r="AP35" s="86" t="str">
        <f t="shared" si="45"/>
      </c>
      <c r="AQ35" s="86" t="str">
        <f t="shared" si="45"/>
      </c>
      <c r="AR35" s="86" t="str">
        <f t="shared" si="45"/>
      </c>
      <c r="AS35" s="86" t="n">
        <f t="shared" si="45"/>
        <v>0</v>
      </c>
      <c r="AT35" s="86" t="n">
        <f t="shared" si="45"/>
        <v>0</v>
      </c>
      <c r="AU35" s="86" t="n">
        <f t="shared" si="45"/>
        <v>0</v>
      </c>
      <c r="AV35" s="119" t="str">
        <f t="shared" si="45"/>
      </c>
    </row>
    <row r="36">
      <c r="A36" s="68" t="str">
        <f t="shared" si="3"/>
        <v>Unlabeled</v>
      </c>
      <c r="B36" s="69" t="str">
        <f t="shared" si="4"/>
        <v>Unlabeled</v>
      </c>
      <c r="C36" s="87" t="n">
        <f t="shared" si="5"/>
        <v>3.598342701226736E-5</v>
      </c>
      <c r="D36" s="87" t="n">
        <f t="shared" si="6"/>
        <v>1.0692875949242953E-5</v>
      </c>
      <c r="E36" s="87" t="str">
        <f t="shared" si="7"/>
      </c>
      <c r="F36" s="87" t="n">
        <f t="shared" si="8"/>
        <v>9.5379837943531944E-6</v>
      </c>
      <c r="G36" s="78" t="e">
        <f t="shared" si="10"/>
        <v>#VALUE!</v>
      </c>
      <c r="H36" s="94" t="e">
        <f t="shared" si="11"/>
        <v>#VALUE!</v>
      </c>
      <c r="I36" s="94" t="e">
        <f t="shared" si="12"/>
        <v>#VALUE!</v>
      </c>
      <c r="J36" s="88" t="str">
        <f t="shared" si="13"/>
      </c>
      <c r="K36" s="90" t="n">
        <f t="shared" si="14"/>
        <v>1</v>
      </c>
      <c r="M36" s="74" t="str">
        <f t="shared" si="15"/>
        <v>Unlabeled</v>
      </c>
      <c r="N36" s="75" t="str">
        <f t="shared" si="15"/>
        <v>Unlabeled</v>
      </c>
      <c r="O36" s="118" t="str">
        <f t="shared" ref="O36" si="46">IF(O17="","",O17/VLOOKUP(O$20,deflator,2,FALSE)/$B$1)</f>
      </c>
      <c r="P36" s="118" t="str">
        <f t="shared" ref="P36:AV36" si="47">IF(P17="","",P17/VLOOKUP(P$20,deflator,2,FALSE)/1000000000)</f>
      </c>
      <c r="Q36" s="118" t="str">
        <f t="shared" si="47"/>
      </c>
      <c r="R36" s="118" t="str">
        <f t="shared" si="47"/>
      </c>
      <c r="S36" s="118" t="str">
        <f t="shared" si="47"/>
      </c>
      <c r="T36" s="118" t="str">
        <f t="shared" si="47"/>
      </c>
      <c r="U36" s="118" t="str">
        <f t="shared" si="47"/>
      </c>
      <c r="V36" s="118" t="str">
        <f t="shared" si="47"/>
      </c>
      <c r="W36" s="118" t="str">
        <f t="shared" si="47"/>
      </c>
      <c r="X36" s="118" t="str">
        <f t="shared" si="47"/>
      </c>
      <c r="Y36" s="118" t="n">
        <f t="shared" si="47"/>
        <v>3.8900287341432044E-3</v>
      </c>
      <c r="Z36" s="118" t="n">
        <f t="shared" si="47"/>
        <v>1.8366706421824883E-3</v>
      </c>
      <c r="AA36" s="118" t="n">
        <f t="shared" si="47"/>
        <v>3.020806045271125E-3</v>
      </c>
      <c r="AB36" s="118" t="n">
        <f t="shared" si="47"/>
        <v>8.9562163848120428E-3</v>
      </c>
      <c r="AC36" s="118" t="n">
        <f t="shared" si="47"/>
        <v>2.8717879836213651E-4</v>
      </c>
      <c r="AD36" s="118" t="n">
        <f t="shared" si="47"/>
        <v>5.4611014883584853E-4</v>
      </c>
      <c r="AE36" s="118" t="n">
        <f t="shared" si="47"/>
        <v>4.6031520604749221E-3</v>
      </c>
      <c r="AF36" s="118" t="n">
        <f t="shared" si="47"/>
        <v>7.7748507028679381E-4</v>
      </c>
      <c r="AG36" s="118" t="n">
        <f t="shared" si="47"/>
        <v>5.7034148868783286E-4</v>
      </c>
      <c r="AH36" s="118" t="n">
        <f t="shared" si="47"/>
        <v>3.1791063489117189E-4</v>
      </c>
      <c r="AI36" s="118" t="n">
        <f t="shared" si="47"/>
        <v>-7.1343270309240714E-5</v>
      </c>
      <c r="AJ36" s="118" t="n">
        <f t="shared" si="47"/>
        <v>-9.0077974278633368E-5</v>
      </c>
      <c r="AK36" s="118" t="n">
        <f t="shared" si="47"/>
        <v>-3.9628282042438919E-6</v>
      </c>
      <c r="AL36" s="118" t="str">
        <f t="shared" si="47"/>
      </c>
      <c r="AM36" s="118" t="str">
        <f t="shared" si="47"/>
      </c>
      <c r="AN36" s="118" t="n">
        <f t="shared" si="47"/>
        <v>3.598342701226736E-5</v>
      </c>
      <c r="AO36" s="118" t="n">
        <f t="shared" si="47"/>
        <v>2.0677810695267026E-6</v>
      </c>
      <c r="AP36" s="118" t="n">
        <f t="shared" si="47"/>
        <v>1.57292939623693E-3</v>
      </c>
      <c r="AQ36" s="118" t="n">
        <f t="shared" si="47"/>
        <v>2.3071991688199773E-5</v>
      </c>
      <c r="AR36" s="118" t="n">
        <f t="shared" si="47"/>
        <v>0</v>
      </c>
      <c r="AS36" s="118" t="n">
        <f t="shared" si="47"/>
        <v>1.105230823843455E-5</v>
      </c>
      <c r="AT36" s="118" t="n">
        <f t="shared" si="47"/>
        <v>1.0692875949242953E-5</v>
      </c>
      <c r="AU36" s="118" t="str">
        <f t="shared" si="47"/>
      </c>
      <c r="AV36" s="117" t="n">
        <f t="shared" si="47"/>
        <v>9.5379837943531944E-6</v>
      </c>
    </row>
    <row r="37">
      <c r="A37" s="100" t="n">
        <f t="shared" si="3"/>
        <v>0</v>
      </c>
      <c r="B37" s="101" t="str">
        <f t="shared" si="4"/>
        <v>Grand Total</v>
      </c>
      <c r="C37" s="98" t="n">
        <f t="shared" si="5"/>
        <v>328.86986160695335</v>
      </c>
      <c r="D37" s="98" t="n">
        <f t="shared" si="6"/>
        <v>413.65687139660292</v>
      </c>
      <c r="E37" s="98" t="n">
        <f t="shared" si="7"/>
        <v>414.21896303129898</v>
      </c>
      <c r="F37" s="98" t="n">
        <f t="shared" si="8"/>
        <v>435.16739348118074</v>
      </c>
      <c r="G37" s="77" t="n">
        <f t="shared" si="10"/>
        <v>1.358835483134424E-3</v>
      </c>
      <c r="H37" s="67" t="n">
        <f t="shared" si="11"/>
        <v>0.25952241718747104</v>
      </c>
      <c r="I37" s="67" t="n">
        <f t="shared" si="12"/>
        <v>1.0505733255102057</v>
      </c>
      <c r="J37" s="99" t="b">
        <f>SUM(J21:J32)=3</f>
        <v>1</v>
      </c>
      <c r="K37" s="99" t="b">
        <f>SUM(K21:K36)=4</f>
        <v>1</v>
      </c>
      <c r="N37" s="1" t="s">
        <v>39</v>
      </c>
      <c r="O37" s="86" t="e">
        <f t="shared" ref="O37" si="48">IF(O18="","",O18/VLOOKUP(O$20,deflator,2,FALSE)/$B$1)</f>
        <v>#N/A</v>
      </c>
      <c r="P37" s="86" t="n">
        <f t="shared" ref="P37:AV37" si="49">IF(P18="","",P18/VLOOKUP(P$20,deflator,2,FALSE)/1000000000)</f>
        <v>261.29072911994291</v>
      </c>
      <c r="Q37" s="86" t="n">
        <f t="shared" si="49"/>
        <v>231.05264270919878</v>
      </c>
      <c r="R37" s="86" t="n">
        <f t="shared" si="49"/>
        <v>222.03007008275242</v>
      </c>
      <c r="S37" s="86" t="n">
        <f t="shared" si="49"/>
        <v>209.75545071641369</v>
      </c>
      <c r="T37" s="86" t="n">
        <f t="shared" si="49"/>
        <v>204.40529624658194</v>
      </c>
      <c r="U37" s="86" t="n">
        <f t="shared" si="49"/>
        <v>203.82966328577427</v>
      </c>
      <c r="V37" s="86" t="n">
        <f t="shared" si="49"/>
        <v>196.10140143807629</v>
      </c>
      <c r="W37" s="86" t="n">
        <f t="shared" si="49"/>
        <v>195.32573317812</v>
      </c>
      <c r="X37" s="86" t="n">
        <f t="shared" si="49"/>
        <v>201.52929472562869</v>
      </c>
      <c r="Y37" s="86" t="n">
        <f t="shared" si="49"/>
        <v>213.56475258137903</v>
      </c>
      <c r="Z37" s="86" t="n">
        <f t="shared" si="49"/>
        <v>227.14667320344907</v>
      </c>
      <c r="AA37" s="86" t="n">
        <f t="shared" si="49"/>
        <v>263.70993866858805</v>
      </c>
      <c r="AB37" s="86" t="n">
        <f t="shared" si="49"/>
        <v>322.34222769710016</v>
      </c>
      <c r="AC37" s="86" t="n">
        <f t="shared" si="49"/>
        <v>341.76695494003434</v>
      </c>
      <c r="AD37" s="86" t="n">
        <f t="shared" si="49"/>
        <v>383.52539124191895</v>
      </c>
      <c r="AE37" s="86" t="n">
        <f t="shared" si="49"/>
        <v>412.68070212108262</v>
      </c>
      <c r="AF37" s="86" t="n">
        <f t="shared" si="49"/>
        <v>446.55675168468292</v>
      </c>
      <c r="AG37" s="86" t="n">
        <f t="shared" si="49"/>
        <v>503.86408850112554</v>
      </c>
      <c r="AH37" s="86" t="n">
        <f t="shared" si="49"/>
        <v>485.15750962364393</v>
      </c>
      <c r="AI37" s="86" t="n">
        <f t="shared" si="49"/>
        <v>474.1067856349685</v>
      </c>
      <c r="AJ37" s="86" t="n">
        <f t="shared" si="49"/>
        <v>472.64262500767137</v>
      </c>
      <c r="AK37" s="86" t="n">
        <f t="shared" si="49"/>
        <v>450.37155703864954</v>
      </c>
      <c r="AL37" s="86" t="n">
        <f t="shared" si="49"/>
        <v>379.13927039526897</v>
      </c>
      <c r="AM37" s="86" t="n">
        <f t="shared" si="49"/>
        <v>343.68014971900078</v>
      </c>
      <c r="AN37" s="86" t="n">
        <f t="shared" si="49"/>
        <v>328.86986160695335</v>
      </c>
      <c r="AO37" s="86" t="n">
        <f t="shared" si="49"/>
        <v>354.9282040883964</v>
      </c>
      <c r="AP37" s="86" t="n">
        <f t="shared" si="49"/>
        <v>374.71188561773312</v>
      </c>
      <c r="AQ37" s="86" t="n">
        <f t="shared" si="49"/>
        <v>409.91178741880469</v>
      </c>
      <c r="AR37" s="86" t="n">
        <f t="shared" si="49"/>
        <v>429.66769693928188</v>
      </c>
      <c r="AS37" s="86" t="n">
        <f t="shared" si="49"/>
        <v>466.97865353640861</v>
      </c>
      <c r="AT37" s="86" t="n">
        <f t="shared" si="49"/>
        <v>413.65687139660292</v>
      </c>
      <c r="AU37" s="86" t="n">
        <f t="shared" si="49"/>
        <v>414.21896303129898</v>
      </c>
      <c r="AV37" s="86" t="n">
        <f t="shared" si="49"/>
        <v>435.16739348118074</v>
      </c>
    </row>
    <row r="38">
      <c r="N38" s="1" t="s">
        <v>48</v>
      </c>
      <c r="O38" s="86" t="e">
        <f t="shared" ref="O38:AV38" si="50">SUM(O21:O25)=O37</f>
        <v>#N/A</v>
      </c>
      <c r="P38" s="86" t="b">
        <f t="shared" si="50"/>
        <v>0</v>
      </c>
      <c r="Q38" s="86" t="b">
        <f t="shared" si="50"/>
        <v>0</v>
      </c>
      <c r="R38" s="86" t="b">
        <f t="shared" si="50"/>
        <v>0</v>
      </c>
      <c r="S38" s="86" t="b">
        <f t="shared" si="50"/>
        <v>0</v>
      </c>
      <c r="T38" s="86" t="b">
        <f t="shared" si="50"/>
        <v>0</v>
      </c>
      <c r="U38" s="86" t="b">
        <f t="shared" si="50"/>
        <v>0</v>
      </c>
      <c r="V38" s="86" t="b">
        <f t="shared" si="50"/>
        <v>0</v>
      </c>
      <c r="W38" s="86" t="b">
        <f t="shared" si="50"/>
        <v>0</v>
      </c>
      <c r="X38" s="86" t="b">
        <f t="shared" si="50"/>
        <v>0</v>
      </c>
      <c r="Y38" s="86" t="b">
        <f t="shared" si="50"/>
        <v>0</v>
      </c>
      <c r="Z38" s="86" t="b">
        <f t="shared" si="50"/>
        <v>0</v>
      </c>
      <c r="AA38" s="86" t="b">
        <f t="shared" si="50"/>
        <v>0</v>
      </c>
      <c r="AB38" s="86" t="b">
        <f t="shared" si="50"/>
        <v>0</v>
      </c>
      <c r="AC38" s="86" t="b">
        <f t="shared" si="50"/>
        <v>0</v>
      </c>
      <c r="AD38" s="86" t="b">
        <f t="shared" si="50"/>
        <v>0</v>
      </c>
      <c r="AE38" s="86" t="b">
        <f t="shared" si="50"/>
        <v>0</v>
      </c>
      <c r="AF38" s="86" t="b">
        <f t="shared" si="50"/>
        <v>0</v>
      </c>
      <c r="AG38" s="86" t="b">
        <f t="shared" si="50"/>
        <v>0</v>
      </c>
      <c r="AH38" s="86" t="b">
        <f t="shared" si="50"/>
        <v>0</v>
      </c>
      <c r="AI38" s="86" t="b">
        <f t="shared" si="50"/>
        <v>0</v>
      </c>
      <c r="AJ38" s="86" t="b">
        <f t="shared" si="50"/>
        <v>0</v>
      </c>
      <c r="AK38" s="86" t="b">
        <f t="shared" si="50"/>
        <v>0</v>
      </c>
      <c r="AL38" s="86" t="b">
        <f t="shared" si="50"/>
        <v>0</v>
      </c>
      <c r="AM38" s="86" t="b">
        <f t="shared" si="50"/>
        <v>0</v>
      </c>
      <c r="AN38" s="86" t="b">
        <f t="shared" si="50"/>
        <v>0</v>
      </c>
      <c r="AO38" s="86" t="b">
        <f t="shared" si="50"/>
        <v>0</v>
      </c>
      <c r="AP38" s="86" t="b">
        <f t="shared" si="50"/>
        <v>0</v>
      </c>
      <c r="AQ38" s="86" t="b">
        <f t="shared" si="50"/>
        <v>0</v>
      </c>
      <c r="AR38" s="86" t="b">
        <f t="shared" si="50"/>
        <v>0</v>
      </c>
      <c r="AS38" s="86" t="b">
        <f t="shared" si="50"/>
        <v>0</v>
      </c>
      <c r="AT38" s="86" t="b">
        <f t="shared" si="50"/>
        <v>0</v>
      </c>
      <c r="AU38" s="86" t="b">
        <f t="shared" si="50"/>
        <v>0</v>
      </c>
      <c r="AV38" s="86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8" t="str">
        <f t="shared" ref="O42:AV42" si="54">IFERROR(O22/SUMIFS(O$21:O$36,$M$21:$M$36,$M42),"")</f>
      </c>
      <c r="P42" s="8" t="n">
        <f t="shared" si="54"/>
        <v>0.41313799197887263</v>
      </c>
      <c r="Q42" s="8" t="n">
        <f t="shared" si="54"/>
        <v>0.42161378380488945</v>
      </c>
      <c r="R42" s="8" t="n">
        <f t="shared" si="54"/>
        <v>0.37582436015747989</v>
      </c>
      <c r="S42" s="8" t="n">
        <f t="shared" si="54"/>
        <v>0.38102335877015625</v>
      </c>
      <c r="T42" s="8" t="n">
        <f t="shared" si="54"/>
        <v>0.35726880456364568</v>
      </c>
      <c r="U42" s="8" t="n">
        <f t="shared" si="54"/>
        <v>0.40080435946425236</v>
      </c>
      <c r="V42" s="8" t="n">
        <f t="shared" si="54"/>
        <v>0.39463094068960725</v>
      </c>
      <c r="W42" s="8" t="n">
        <f t="shared" si="54"/>
        <v>0.38326143977221544</v>
      </c>
      <c r="X42" s="8" t="n">
        <f t="shared" si="54"/>
        <v>0.36419401947352109</v>
      </c>
      <c r="Y42" s="8" t="n">
        <f t="shared" si="54"/>
        <v>0.36299678747183606</v>
      </c>
      <c r="Z42" s="8" t="n">
        <f t="shared" si="54"/>
        <v>0.39280186830187497</v>
      </c>
      <c r="AA42" s="8" t="n">
        <f t="shared" si="54"/>
        <v>0.4174260965636597</v>
      </c>
      <c r="AB42" s="8" t="n">
        <f t="shared" si="54"/>
        <v>0.37476091503698256</v>
      </c>
      <c r="AC42" s="8" t="n">
        <f t="shared" si="54"/>
        <v>0.38816729302783848</v>
      </c>
      <c r="AD42" s="8" t="n">
        <f t="shared" si="54"/>
        <v>0.41377212156124138</v>
      </c>
      <c r="AE42" s="8" t="n">
        <f t="shared" si="54"/>
        <v>0.39738159204437279</v>
      </c>
      <c r="AF42" s="8" t="n">
        <f t="shared" si="54"/>
        <v>0.38019276986152456</v>
      </c>
      <c r="AG42" s="8" t="n">
        <f t="shared" si="54"/>
        <v>0.35762465111753061</v>
      </c>
      <c r="AH42" s="8" t="n">
        <f t="shared" si="54"/>
        <v>0.37506807890999022</v>
      </c>
      <c r="AI42" s="8" t="n">
        <f t="shared" si="54"/>
        <v>0.34242893491064769</v>
      </c>
      <c r="AJ42" s="8" t="n">
        <f t="shared" si="54"/>
        <v>0.33478360292274323</v>
      </c>
      <c r="AK42" s="8" t="n">
        <f t="shared" si="54"/>
        <v>0.3532752938581073</v>
      </c>
      <c r="AL42" s="8" t="n">
        <f t="shared" si="54"/>
        <v>0.33111189757932158</v>
      </c>
      <c r="AM42" s="8" t="n">
        <f t="shared" si="54"/>
        <v>0.37097278107115678</v>
      </c>
      <c r="AN42" s="8" t="n">
        <f t="shared" si="54"/>
        <v>0.33654171230906516</v>
      </c>
      <c r="AO42" s="8" t="n">
        <f t="shared" si="54"/>
        <v>0.32043362008512183</v>
      </c>
      <c r="AP42" s="8" t="n">
        <f t="shared" si="54"/>
        <v>0.31272686001070932</v>
      </c>
      <c r="AQ42" s="8" t="n">
        <f t="shared" si="54"/>
        <v>0.32450157988998424</v>
      </c>
      <c r="AR42" s="8" t="n">
        <f t="shared" si="54"/>
        <v>0.30289323259527101</v>
      </c>
      <c r="AS42" s="8" t="n">
        <f t="shared" si="54"/>
        <v>0.23937739562749996</v>
      </c>
      <c r="AT42" s="5" t="n">
        <f t="shared" si="54"/>
        <v>0.27038626202892752</v>
      </c>
      <c r="AU42" s="5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8" t="str">
        <f t="shared" ref="O43:AV43" si="55">IFERROR(O23/SUMIFS(O$21:O$36,$M$21:$M$36,$M43),"")</f>
      </c>
      <c r="P43" s="8" t="n">
        <f t="shared" si="55"/>
        <v>0.533162442545972</v>
      </c>
      <c r="Q43" s="8" t="n">
        <f t="shared" si="55"/>
        <v>0.51303754738630558</v>
      </c>
      <c r="R43" s="8" t="n">
        <f t="shared" si="55"/>
        <v>0.58229566031963365</v>
      </c>
      <c r="S43" s="8" t="n">
        <f t="shared" si="55"/>
        <v>0.58204516065278089</v>
      </c>
      <c r="T43" s="8" t="n">
        <f t="shared" si="55"/>
        <v>0.60944658258184681</v>
      </c>
      <c r="U43" s="8" t="n">
        <f t="shared" si="55"/>
        <v>0.56546107543430635</v>
      </c>
      <c r="V43" s="8" t="n">
        <f t="shared" si="55"/>
        <v>0.54853164071715554</v>
      </c>
      <c r="W43" s="8" t="n">
        <f t="shared" si="55"/>
        <v>0.5392354525395171</v>
      </c>
      <c r="X43" s="8" t="n">
        <f t="shared" si="55"/>
        <v>0.55433549326663811</v>
      </c>
      <c r="Y43" s="8" t="n">
        <f t="shared" si="55"/>
        <v>0.52151579262379866</v>
      </c>
      <c r="Z43" s="8" t="n">
        <f t="shared" si="55"/>
        <v>0.53170270210680926</v>
      </c>
      <c r="AA43" s="8" t="n">
        <f t="shared" si="55"/>
        <v>0.49460760882073834</v>
      </c>
      <c r="AB43" s="8" t="n">
        <f t="shared" si="55"/>
        <v>0.50901037874991584</v>
      </c>
      <c r="AC43" s="8" t="n">
        <f t="shared" si="55"/>
        <v>0.5236987105846721</v>
      </c>
      <c r="AD43" s="8" t="n">
        <f t="shared" si="55"/>
        <v>0.46665483028742377</v>
      </c>
      <c r="AE43" s="8" t="n">
        <f t="shared" si="55"/>
        <v>0.48833403626952532</v>
      </c>
      <c r="AF43" s="8" t="n">
        <f t="shared" si="55"/>
        <v>0.5240043098796886</v>
      </c>
      <c r="AG43" s="8" t="n">
        <f t="shared" si="55"/>
        <v>0.52997462506235826</v>
      </c>
      <c r="AH43" s="8" t="n">
        <f t="shared" si="55"/>
        <v>0.53677765685145806</v>
      </c>
      <c r="AI43" s="8" t="n">
        <f t="shared" si="55"/>
        <v>0.5566311797604665</v>
      </c>
      <c r="AJ43" s="8" t="n">
        <f t="shared" si="55"/>
        <v>0.57918783819754383</v>
      </c>
      <c r="AK43" s="8" t="n">
        <f t="shared" si="55"/>
        <v>0.57978107877089202</v>
      </c>
      <c r="AL43" s="8" t="n">
        <f t="shared" si="55"/>
        <v>0.61504565828548508</v>
      </c>
      <c r="AM43" s="8" t="n">
        <f t="shared" si="55"/>
        <v>0.56502459709162023</v>
      </c>
      <c r="AN43" s="8" t="n">
        <f t="shared" si="55"/>
        <v>0.60111922889834446</v>
      </c>
      <c r="AO43" s="8" t="n">
        <f t="shared" si="55"/>
        <v>0.62634147184411793</v>
      </c>
      <c r="AP43" s="8" t="n">
        <f t="shared" si="55"/>
        <v>0.63822468196104187</v>
      </c>
      <c r="AQ43" s="8" t="n">
        <f t="shared" si="55"/>
        <v>0.61648078597160838</v>
      </c>
      <c r="AR43" s="8" t="n">
        <f t="shared" si="55"/>
        <v>0.62676692908329823</v>
      </c>
      <c r="AS43" s="8" t="n">
        <f t="shared" si="55"/>
        <v>0.69959113149862451</v>
      </c>
      <c r="AT43" s="8" t="n">
        <f t="shared" si="55"/>
        <v>0.65157468800461293</v>
      </c>
      <c r="AU43" s="8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6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5" t="n">
        <f t="shared" si="57"/>
        <v>8.8009987536446593E-2</v>
      </c>
      <c r="AE45" s="114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3" t="n">
        <f t="shared" si="57"/>
        <v>0.212859485769889</v>
      </c>
      <c r="AR45" s="112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8" t="str">
        <f t="shared" ref="O46:AV46" si="58">IFERROR(O26/SUMIFS(O$21:O$36,$M$21:$M$36,$M46),"")</f>
      </c>
      <c r="P46" s="8" t="n">
        <f t="shared" si="58"/>
        <v>0.43151545141833964</v>
      </c>
      <c r="Q46" s="8" t="n">
        <f t="shared" si="58"/>
        <v>0.49723654267919948</v>
      </c>
      <c r="R46" s="8" t="n">
        <f t="shared" si="58"/>
        <v>0.49798801899778694</v>
      </c>
      <c r="S46" s="8" t="n">
        <f t="shared" si="58"/>
        <v>0.45638542229057005</v>
      </c>
      <c r="T46" s="8" t="n">
        <f t="shared" si="58"/>
        <v>0.48771230801646448</v>
      </c>
      <c r="U46" s="8" t="n">
        <f t="shared" si="58"/>
        <v>0.5011878838359819</v>
      </c>
      <c r="V46" s="8" t="n">
        <f t="shared" si="58"/>
        <v>0.49271655195741831</v>
      </c>
      <c r="W46" s="8" t="n">
        <f t="shared" si="58"/>
        <v>0.49371219502855057</v>
      </c>
      <c r="X46" s="8" t="n">
        <f t="shared" si="58"/>
        <v>0.55981021740600045</v>
      </c>
      <c r="Y46" s="8" t="n">
        <f t="shared" si="58"/>
        <v>0.53811556726648113</v>
      </c>
      <c r="Z46" s="8" t="n">
        <f t="shared" si="58"/>
        <v>0.4505647905272106</v>
      </c>
      <c r="AA46" s="8" t="n">
        <f t="shared" si="58"/>
        <v>0.41432017518867492</v>
      </c>
      <c r="AB46" s="8" t="n">
        <f t="shared" si="58"/>
        <v>0.45350737601617808</v>
      </c>
      <c r="AC46" s="8" t="n">
        <f t="shared" si="58"/>
        <v>0.45900212891726794</v>
      </c>
      <c r="AD46" s="8" t="n">
        <f t="shared" si="58"/>
        <v>0.48279528199458832</v>
      </c>
      <c r="AE46" s="8" t="n">
        <f t="shared" si="58"/>
        <v>0.46279613627098665</v>
      </c>
      <c r="AF46" s="8" t="n">
        <f t="shared" si="58"/>
        <v>0.46554914972877881</v>
      </c>
      <c r="AG46" s="8" t="n">
        <f t="shared" si="58"/>
        <v>0.46540272416983025</v>
      </c>
      <c r="AH46" s="8" t="n">
        <f t="shared" si="58"/>
        <v>0.46377300559473683</v>
      </c>
      <c r="AI46" s="8" t="n">
        <f t="shared" si="58"/>
        <v>0.46818060820789192</v>
      </c>
      <c r="AJ46" s="8" t="n">
        <f t="shared" si="58"/>
        <v>0.46397844996364779</v>
      </c>
      <c r="AK46" s="8" t="n">
        <f t="shared" si="58"/>
        <v>0.45906405450423682</v>
      </c>
      <c r="AL46" s="8" t="n">
        <f t="shared" si="58"/>
        <v>0.50971601925488552</v>
      </c>
      <c r="AM46" s="8" t="n">
        <f t="shared" si="58"/>
        <v>0.47991905047477218</v>
      </c>
      <c r="AN46" s="8" t="n">
        <f t="shared" si="58"/>
        <v>0.46435592168934725</v>
      </c>
      <c r="AO46" s="8" t="n">
        <f t="shared" si="58"/>
        <v>0.43064731282874907</v>
      </c>
      <c r="AP46" s="8" t="n">
        <f t="shared" si="58"/>
        <v>0.40864437784589636</v>
      </c>
      <c r="AQ46" s="8" t="n">
        <f t="shared" si="58"/>
        <v>0.39811941099210585</v>
      </c>
      <c r="AR46" s="8" t="n">
        <f t="shared" si="58"/>
        <v>0.3957281123694612</v>
      </c>
      <c r="AS46" s="8" t="n">
        <f t="shared" si="58"/>
        <v>0.39850111186529685</v>
      </c>
      <c r="AT46" s="8" t="n">
        <f t="shared" si="58"/>
        <v>0.38222730463912324</v>
      </c>
      <c r="AU46" s="8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8" t="str">
        <f t="shared" ref="O47:AV47" si="59">IFERROR(O27/SUMIFS(O$21:O$36,$M$21:$M$36,$M47),"")</f>
      </c>
      <c r="P47" s="8" t="n">
        <f t="shared" si="59"/>
        <v>0.38464020673145155</v>
      </c>
      <c r="Q47" s="8" t="n">
        <f t="shared" si="59"/>
        <v>0.39063626599106599</v>
      </c>
      <c r="R47" s="8" t="n">
        <f t="shared" si="59"/>
        <v>0.42243344599105653</v>
      </c>
      <c r="S47" s="8" t="n">
        <f t="shared" si="59"/>
        <v>0.48500708712772095</v>
      </c>
      <c r="T47" s="8" t="n">
        <f t="shared" si="59"/>
        <v>0.43790302256889679</v>
      </c>
      <c r="U47" s="8" t="n">
        <f t="shared" si="59"/>
        <v>0.42872243309597774</v>
      </c>
      <c r="V47" s="8" t="n">
        <f t="shared" si="59"/>
        <v>0.43713984068194051</v>
      </c>
      <c r="W47" s="8" t="n">
        <f t="shared" si="59"/>
        <v>0.429803061157008</v>
      </c>
      <c r="X47" s="8" t="n">
        <f t="shared" si="59"/>
        <v>0.34938285136257108</v>
      </c>
      <c r="Y47" s="8" t="n">
        <f t="shared" si="59"/>
        <v>0.3276859332471434</v>
      </c>
      <c r="Z47" s="8" t="n">
        <f t="shared" si="59"/>
        <v>0.4230368849547157</v>
      </c>
      <c r="AA47" s="8" t="n">
        <f t="shared" si="59"/>
        <v>0.46232030574039945</v>
      </c>
      <c r="AB47" s="8" t="n">
        <f t="shared" si="59"/>
        <v>0.42027050161046275</v>
      </c>
      <c r="AC47" s="8" t="n">
        <f t="shared" si="59"/>
        <v>0.41418488347428684</v>
      </c>
      <c r="AD47" s="8" t="n">
        <f t="shared" si="59"/>
        <v>0.42157331742414483</v>
      </c>
      <c r="AE47" s="5" t="n">
        <f t="shared" si="59"/>
        <v>0.44658782335608871</v>
      </c>
      <c r="AF47" s="8" t="n">
        <f t="shared" si="59"/>
        <v>0.42842791729137208</v>
      </c>
      <c r="AG47" s="8" t="n">
        <f t="shared" si="59"/>
        <v>0.42370720898635267</v>
      </c>
      <c r="AH47" s="8" t="n">
        <f t="shared" si="59"/>
        <v>0.41973101209666686</v>
      </c>
      <c r="AI47" s="8" t="n">
        <f t="shared" si="59"/>
        <v>0.3977990160840898</v>
      </c>
      <c r="AJ47" s="8" t="n">
        <f t="shared" si="59"/>
        <v>0.40427215006485695</v>
      </c>
      <c r="AK47" s="8" t="n">
        <f t="shared" si="59"/>
        <v>0.39396533809276774</v>
      </c>
      <c r="AL47" s="8" t="n">
        <f t="shared" si="59"/>
        <v>0.33750311445925468</v>
      </c>
      <c r="AM47" s="8" t="n">
        <f t="shared" si="59"/>
        <v>0.35385386930169782</v>
      </c>
      <c r="AN47" s="8" t="n">
        <f t="shared" si="59"/>
        <v>0.36736529789312256</v>
      </c>
      <c r="AO47" s="8" t="n">
        <f t="shared" si="59"/>
        <v>0.38635074299769306</v>
      </c>
      <c r="AP47" s="8" t="n">
        <f t="shared" si="59"/>
        <v>0.40963431434959324</v>
      </c>
      <c r="AQ47" s="8" t="n">
        <f t="shared" si="59"/>
        <v>0.38508356771083985</v>
      </c>
      <c r="AR47" s="8" t="n">
        <f t="shared" si="59"/>
        <v>0.38043679378713086</v>
      </c>
      <c r="AS47" s="8" t="n">
        <f t="shared" si="59"/>
        <v>0.3950227056574091</v>
      </c>
      <c r="AT47" s="8" t="n">
        <f t="shared" si="59"/>
        <v>0.4268378282901078</v>
      </c>
      <c r="AU47" s="5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6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8" t="str">
        <f t="shared" ref="O50:AV50" si="62">IFERROR(O30/SUMIFS(O$21:O$36,$M$21:$M$36,$M50),"")</f>
      </c>
      <c r="P50" s="8" t="n">
        <f t="shared" si="62"/>
        <v>0.62913860293541046</v>
      </c>
      <c r="Q50" s="8" t="n">
        <f t="shared" si="62"/>
        <v>0.61365044852378881</v>
      </c>
      <c r="R50" s="8" t="n">
        <f t="shared" si="62"/>
        <v>0.62874534886279054</v>
      </c>
      <c r="S50" s="8" t="n">
        <f t="shared" si="62"/>
        <v>0.66308379236732817</v>
      </c>
      <c r="T50" s="8" t="n">
        <f t="shared" si="62"/>
        <v>0.65445965498834147</v>
      </c>
      <c r="U50" s="8" t="n">
        <f t="shared" si="62"/>
        <v>0.65772947114923297</v>
      </c>
      <c r="V50" s="8" t="n">
        <f t="shared" si="62"/>
        <v>0.65200852779188745</v>
      </c>
      <c r="W50" s="8" t="n">
        <f t="shared" si="62"/>
        <v>0.62582798757714253</v>
      </c>
      <c r="X50" s="8" t="n">
        <f t="shared" si="62"/>
        <v>0.64121373031456141</v>
      </c>
      <c r="Y50" s="8" t="n">
        <f t="shared" si="62"/>
        <v>0.65278414064144652</v>
      </c>
      <c r="Z50" s="8" t="n">
        <f t="shared" si="62"/>
        <v>0.66764761818166307</v>
      </c>
      <c r="AA50" s="8" t="n">
        <f t="shared" si="62"/>
        <v>0.65379448698305109</v>
      </c>
      <c r="AB50" s="8" t="n">
        <f t="shared" si="62"/>
        <v>0.62713666731087625</v>
      </c>
      <c r="AC50" s="8" t="n">
        <f t="shared" si="62"/>
        <v>0.66527750227511739</v>
      </c>
      <c r="AD50" s="8" t="n">
        <f t="shared" si="62"/>
        <v>0.63184283122748564</v>
      </c>
      <c r="AE50" s="8" t="n">
        <f t="shared" si="62"/>
        <v>0.63143496285999889</v>
      </c>
      <c r="AF50" s="8" t="n">
        <f t="shared" si="62"/>
        <v>0.65764403605200739</v>
      </c>
      <c r="AG50" s="8" t="n">
        <f t="shared" si="62"/>
        <v>0.66689612778522178</v>
      </c>
      <c r="AH50" s="8" t="n">
        <f t="shared" si="62"/>
        <v>0.63416338758759461</v>
      </c>
      <c r="AI50" s="8" t="n">
        <f t="shared" si="62"/>
        <v>0.65507948944579553</v>
      </c>
      <c r="AJ50" s="8" t="n">
        <f t="shared" si="62"/>
        <v>0.65528457529672857</v>
      </c>
      <c r="AK50" s="8" t="n">
        <f t="shared" si="62"/>
        <v>0.65569282177965049</v>
      </c>
      <c r="AL50" s="8" t="n">
        <f t="shared" si="62"/>
        <v>0.6481521252056206</v>
      </c>
      <c r="AM50" s="8" t="n">
        <f t="shared" si="62"/>
        <v>0.64815650496647947</v>
      </c>
      <c r="AN50" s="8" t="n">
        <f t="shared" si="62"/>
        <v>0.63769913836054337</v>
      </c>
      <c r="AO50" s="8" t="n">
        <f t="shared" si="62"/>
        <v>0.62932425634223821</v>
      </c>
      <c r="AP50" s="8" t="n">
        <f t="shared" si="62"/>
        <v>0.63365629990723704</v>
      </c>
      <c r="AQ50" s="8" t="n">
        <f t="shared" si="62"/>
        <v>0.6397267822991568</v>
      </c>
      <c r="AR50" s="8" t="n">
        <f t="shared" si="62"/>
        <v>0.64348387068211532</v>
      </c>
      <c r="AS50" s="8" t="n">
        <f t="shared" si="62"/>
        <v>0.6416200812032784</v>
      </c>
      <c r="AT50" s="8" t="n">
        <f t="shared" si="62"/>
        <v>0.62581631965657714</v>
      </c>
      <c r="AU50" s="8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8" t="str">
        <f t="shared" ref="O51:AV51" si="63">IFERROR(O31/SUMIFS(O$21:O$36,$M$21:$M$36,$M51),"")</f>
      </c>
      <c r="P51" s="8" t="n">
        <f t="shared" si="63"/>
        <v>0.31442877483208292</v>
      </c>
      <c r="Q51" s="8" t="n">
        <f t="shared" si="63"/>
        <v>0.33212091391585258</v>
      </c>
      <c r="R51" s="8" t="n">
        <f t="shared" si="63"/>
        <v>0.31860064830196361</v>
      </c>
      <c r="S51" s="8" t="n">
        <f t="shared" si="63"/>
        <v>0.28099815577966453</v>
      </c>
      <c r="T51" s="8" t="n">
        <f t="shared" si="63"/>
        <v>0.27587500619068417</v>
      </c>
      <c r="U51" s="8" t="n">
        <f t="shared" si="63"/>
        <v>0.27802427501098115</v>
      </c>
      <c r="V51" s="8" t="n">
        <f t="shared" si="63"/>
        <v>0.27567163576629727</v>
      </c>
      <c r="W51" s="8" t="n">
        <f t="shared" si="63"/>
        <v>0.26567219581448731</v>
      </c>
      <c r="X51" s="8" t="n">
        <f t="shared" si="63"/>
        <v>0.23420064733404999</v>
      </c>
      <c r="Y51" s="8" t="n">
        <f t="shared" si="63"/>
        <v>0.2180619041426852</v>
      </c>
      <c r="Z51" s="8" t="n">
        <f t="shared" si="63"/>
        <v>0.21295524128093068</v>
      </c>
      <c r="AA51" s="8" t="n">
        <f t="shared" si="63"/>
        <v>0.21153180798177534</v>
      </c>
      <c r="AB51" s="8" t="n">
        <f t="shared" si="63"/>
        <v>0.22590251499806588</v>
      </c>
      <c r="AC51" s="8" t="n">
        <f t="shared" si="63"/>
        <v>0.19416748957605051</v>
      </c>
      <c r="AD51" s="8" t="n">
        <f t="shared" si="63"/>
        <v>0.1900883447535088</v>
      </c>
      <c r="AE51" s="8" t="n">
        <f t="shared" si="63"/>
        <v>0.19170545275605225</v>
      </c>
      <c r="AF51" s="8" t="n">
        <f t="shared" si="63"/>
        <v>0.20978904979685511</v>
      </c>
      <c r="AG51" s="8" t="n">
        <f t="shared" si="63"/>
        <v>0.2043144528911042</v>
      </c>
      <c r="AH51" s="8" t="n">
        <f t="shared" si="63"/>
        <v>0.22454899604098283</v>
      </c>
      <c r="AI51" s="8" t="n">
        <f t="shared" si="63"/>
        <v>0.19944448465809334</v>
      </c>
      <c r="AJ51" s="8" t="n">
        <f t="shared" si="63"/>
        <v>0.21067955554714873</v>
      </c>
      <c r="AK51" s="8" t="n">
        <f t="shared" si="63"/>
        <v>0.23455913294320668</v>
      </c>
      <c r="AL51" s="8" t="n">
        <f t="shared" si="63"/>
        <v>0.24706446011930938</v>
      </c>
      <c r="AM51" s="8" t="n">
        <f t="shared" si="63"/>
        <v>0.26655860101029533</v>
      </c>
      <c r="AN51" s="8" t="n">
        <f t="shared" si="63"/>
        <v>0.28143917870837293</v>
      </c>
      <c r="AO51" s="8" t="n">
        <f t="shared" si="63"/>
        <v>0.29403583496596047</v>
      </c>
      <c r="AP51" s="8" t="n">
        <f t="shared" si="63"/>
        <v>0.28635125454582622</v>
      </c>
      <c r="AQ51" s="8" t="n">
        <f t="shared" si="63"/>
        <v>0.27316485420410436</v>
      </c>
      <c r="AR51" s="8" t="n">
        <f t="shared" si="63"/>
        <v>0.26750969782411094</v>
      </c>
      <c r="AS51" s="8" t="n">
        <f t="shared" si="63"/>
        <v>0.26141132730926203</v>
      </c>
      <c r="AT51" s="8" t="n">
        <f t="shared" si="63"/>
        <v>0.28291762963326827</v>
      </c>
      <c r="AU51" s="8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6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8" t="str">
        <f t="shared" ref="O54:AV54" si="66">IFERROR(O34/SUMIFS(O$21:O$36,$M$21:$M$36,$M54),"")</f>
      </c>
      <c r="P54" s="8" t="str">
        <f t="shared" si="66"/>
      </c>
      <c r="Q54" s="8" t="str">
        <f t="shared" si="66"/>
      </c>
      <c r="R54" s="8" t="str">
        <f t="shared" si="66"/>
      </c>
      <c r="S54" s="8" t="str">
        <f t="shared" si="66"/>
      </c>
      <c r="T54" s="8" t="str">
        <f t="shared" si="66"/>
      </c>
      <c r="U54" s="8" t="str">
        <f t="shared" si="66"/>
      </c>
      <c r="V54" s="8" t="str">
        <f t="shared" si="66"/>
      </c>
      <c r="W54" s="8" t="str">
        <f t="shared" si="66"/>
      </c>
      <c r="X54" s="8" t="str">
        <f t="shared" si="66"/>
      </c>
      <c r="Y54" s="8" t="n">
        <f t="shared" si="66"/>
        <v>0.75088307962001544</v>
      </c>
      <c r="Z54" s="8" t="n">
        <f t="shared" si="66"/>
        <v>0.47871122761451135</v>
      </c>
      <c r="AA54" s="8" t="n">
        <f t="shared" si="66"/>
        <v>0.76412441104636775</v>
      </c>
      <c r="AB54" s="8" t="n">
        <f t="shared" si="66"/>
        <v>0.21345252651114463</v>
      </c>
      <c r="AC54" s="8" t="n">
        <f t="shared" si="66"/>
        <v>0.16944106062623682</v>
      </c>
      <c r="AD54" s="8" t="n">
        <f t="shared" si="66"/>
        <v>0.47786063727342365</v>
      </c>
      <c r="AE54" s="8" t="n">
        <f t="shared" si="66"/>
        <v>0.12568834932121756</v>
      </c>
      <c r="AF54" s="8" t="n">
        <f t="shared" si="66"/>
        <v>3.8613049040797348E-2</v>
      </c>
      <c r="AG54" s="8" t="n">
        <f t="shared" si="66"/>
        <v>-0.30356067232791789</v>
      </c>
      <c r="AH54" s="8" t="n">
        <f t="shared" si="66"/>
        <v>-9.9828817296401416E-4</v>
      </c>
      <c r="AI54" s="8" t="n">
        <f t="shared" si="66"/>
        <v>3.7516984998459624E-2</v>
      </c>
      <c r="AJ54" s="8" t="n">
        <f t="shared" si="66"/>
        <v>0.21820761864419122</v>
      </c>
      <c r="AK54" s="8" t="n">
        <f t="shared" si="66"/>
        <v>0.51421007881981406</v>
      </c>
      <c r="AL54" s="8" t="n">
        <f t="shared" si="66"/>
        <v>0.47704353026433471</v>
      </c>
      <c r="AM54" s="8" t="str">
        <f t="shared" si="66"/>
      </c>
      <c r="AN54" s="8" t="str">
        <f t="shared" si="66"/>
      </c>
      <c r="AO54" s="8" t="n">
        <f t="shared" si="66"/>
        <v>0.39100223160450154</v>
      </c>
      <c r="AP54" s="8" t="n">
        <f t="shared" si="66"/>
        <v>-1.8207396364614632E-4</v>
      </c>
      <c r="AQ54" s="8" t="str">
        <f t="shared" si="66"/>
      </c>
      <c r="AR54" s="8" t="str">
        <f t="shared" si="66"/>
      </c>
      <c r="AS54" s="8" t="str">
        <f t="shared" si="66"/>
      </c>
      <c r="AT54" s="8" t="str">
        <f t="shared" si="66"/>
      </c>
      <c r="AU54" s="8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8" t="str">
        <f t="shared" ref="O55:AV55" si="67">IFERROR(O35/SUMIFS(O$21:O$36,$M$21:$M$36,$M55),"")</f>
      </c>
      <c r="P55" s="8" t="str">
        <f t="shared" si="67"/>
      </c>
      <c r="Q55" s="8" t="str">
        <f t="shared" si="67"/>
      </c>
      <c r="R55" s="8" t="str">
        <f t="shared" si="67"/>
      </c>
      <c r="S55" s="8" t="str">
        <f t="shared" si="67"/>
      </c>
      <c r="T55" s="8" t="str">
        <f t="shared" si="67"/>
      </c>
      <c r="U55" s="8" t="str">
        <f t="shared" si="67"/>
      </c>
      <c r="V55" s="8" t="str">
        <f t="shared" si="67"/>
      </c>
      <c r="W55" s="8" t="str">
        <f t="shared" si="67"/>
      </c>
      <c r="X55" s="8" t="str">
        <f t="shared" si="67"/>
      </c>
      <c r="Y55" s="8" t="n">
        <f t="shared" si="67"/>
        <v>4.2436872678266763E-2</v>
      </c>
      <c r="Z55" s="8" t="n">
        <f t="shared" si="67"/>
        <v>0.12228961101263831</v>
      </c>
      <c r="AA55" s="8" t="n">
        <f t="shared" si="67"/>
        <v>4.73630985933267E-2</v>
      </c>
      <c r="AB55" s="8" t="n">
        <f t="shared" si="67"/>
        <v>0.60059893446819879</v>
      </c>
      <c r="AC55" s="8" t="n">
        <f t="shared" si="67"/>
        <v>0.53624536447655702</v>
      </c>
      <c r="AD55" s="8" t="n">
        <f t="shared" si="67"/>
        <v>0.40929538911304103</v>
      </c>
      <c r="AE55" s="8" t="n">
        <f t="shared" si="67"/>
        <v>0.81403583754266617</v>
      </c>
      <c r="AF55" s="8" t="n">
        <f t="shared" si="67"/>
        <v>0.92972969531919558</v>
      </c>
      <c r="AG55" s="8" t="n">
        <f t="shared" si="67"/>
        <v>0.21272466297893652</v>
      </c>
      <c r="AH55" s="8" t="n">
        <f t="shared" si="67"/>
        <v>0.49385388358536797</v>
      </c>
      <c r="AI55" s="8" t="n">
        <f t="shared" si="67"/>
        <v>0.71272058660381454</v>
      </c>
      <c r="AJ55" s="8" t="n">
        <f t="shared" si="67"/>
        <v>7.8609707344836813E-2</v>
      </c>
      <c r="AK55" s="8" t="str">
        <f t="shared" si="67"/>
      </c>
      <c r="AL55" s="8" t="str">
        <f t="shared" si="67"/>
      </c>
      <c r="AM55" s="8" t="str">
        <f t="shared" si="67"/>
      </c>
      <c r="AN55" s="8" t="str">
        <f t="shared" si="67"/>
      </c>
      <c r="AO55" s="8" t="n">
        <f t="shared" si="67"/>
        <v>0.60915897888145321</v>
      </c>
      <c r="AP55" s="8" t="str">
        <f t="shared" si="67"/>
      </c>
      <c r="AQ55" s="8" t="str">
        <f t="shared" si="67"/>
      </c>
      <c r="AR55" s="8" t="str">
        <f t="shared" si="67"/>
      </c>
      <c r="AS55" s="8" t="n">
        <f t="shared" si="67"/>
        <v>0</v>
      </c>
      <c r="AT55" s="8" t="n">
        <f t="shared" si="67"/>
        <v>0</v>
      </c>
      <c r="AU55" s="8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6" t="n">
        <f t="shared" si="68"/>
        <v>1</v>
      </c>
    </row>
    <row r="57">
      <c r="N57" s="1" t="s">
        <v>48</v>
      </c>
      <c r="O57" s="8" t="b">
        <f t="shared" ref="O57:AV57" si="69">SUM(O41:O52)=3</f>
        <v>0</v>
      </c>
      <c r="P57" s="8" t="b">
        <f t="shared" si="69"/>
        <v>1</v>
      </c>
      <c r="Q57" s="8" t="b">
        <f t="shared" si="69"/>
        <v>1</v>
      </c>
      <c r="R57" s="8" t="b">
        <f t="shared" si="69"/>
        <v>1</v>
      </c>
      <c r="S57" s="8" t="b">
        <f t="shared" si="69"/>
        <v>1</v>
      </c>
      <c r="T57" s="8" t="b">
        <f t="shared" si="69"/>
        <v>1</v>
      </c>
      <c r="U57" s="8" t="b">
        <f t="shared" si="69"/>
        <v>1</v>
      </c>
      <c r="V57" s="8" t="b">
        <f t="shared" si="69"/>
        <v>1</v>
      </c>
      <c r="W57" s="8" t="b">
        <f t="shared" si="69"/>
        <v>1</v>
      </c>
      <c r="X57" s="8" t="b">
        <f t="shared" si="69"/>
        <v>1</v>
      </c>
      <c r="Y57" s="8" t="b">
        <f t="shared" si="69"/>
        <v>1</v>
      </c>
      <c r="Z57" s="8" t="b">
        <f t="shared" si="69"/>
        <v>1</v>
      </c>
      <c r="AA57" s="8" t="b">
        <f t="shared" si="69"/>
        <v>1</v>
      </c>
      <c r="AB57" s="8" t="b">
        <f t="shared" si="69"/>
        <v>1</v>
      </c>
      <c r="AC57" s="8" t="b">
        <f t="shared" si="69"/>
        <v>1</v>
      </c>
      <c r="AD57" s="8" t="b">
        <f t="shared" si="69"/>
        <v>1</v>
      </c>
      <c r="AE57" s="8" t="b">
        <f t="shared" si="69"/>
        <v>1</v>
      </c>
      <c r="AF57" s="8" t="b">
        <f t="shared" si="69"/>
        <v>1</v>
      </c>
      <c r="AG57" s="8" t="b">
        <f t="shared" si="69"/>
        <v>1</v>
      </c>
      <c r="AH57" s="8" t="b">
        <f t="shared" si="69"/>
        <v>1</v>
      </c>
      <c r="AI57" s="8" t="b">
        <f t="shared" si="69"/>
        <v>1</v>
      </c>
      <c r="AJ57" s="8" t="b">
        <f t="shared" si="69"/>
        <v>1</v>
      </c>
      <c r="AK57" s="8" t="b">
        <f t="shared" si="69"/>
        <v>1</v>
      </c>
      <c r="AL57" s="8" t="b">
        <f t="shared" si="69"/>
        <v>1</v>
      </c>
      <c r="AM57" s="8" t="b">
        <f t="shared" si="69"/>
        <v>1</v>
      </c>
      <c r="AN57" s="8" t="b">
        <f t="shared" si="69"/>
        <v>1</v>
      </c>
      <c r="AO57" s="8" t="b">
        <f t="shared" si="69"/>
        <v>1</v>
      </c>
      <c r="AP57" s="8" t="b">
        <f t="shared" si="69"/>
        <v>1</v>
      </c>
      <c r="AQ57" s="8" t="b">
        <f t="shared" si="69"/>
        <v>1</v>
      </c>
      <c r="AR57" s="8" t="b">
        <f t="shared" si="69"/>
        <v>1</v>
      </c>
      <c r="AS57" s="8" t="b">
        <f t="shared" si="69"/>
        <v>1</v>
      </c>
      <c r="AT57" s="8" t="b">
        <f t="shared" si="69"/>
        <v>1</v>
      </c>
      <c r="AU57" s="8" t="b">
        <f t="shared" si="69"/>
        <v>1</v>
      </c>
      <c r="AV57" s="8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2" t="n">
        <v>16559158825.805901</v>
      </c>
      <c r="R2" s="2" t="n">
        <v>10710066062.2516</v>
      </c>
      <c r="S2" s="2" t="n">
        <v>7427976623.3257198</v>
      </c>
      <c r="T2" s="2" t="n">
        <v>9973648526.3359299</v>
      </c>
      <c r="U2" s="2" t="n">
        <v>20910509685.3395</v>
      </c>
      <c r="V2" s="2" t="n">
        <v>18141975592.300999</v>
      </c>
      <c r="W2" s="2" t="n">
        <v>17310945650.2477</v>
      </c>
      <c r="X2" s="2" t="n">
        <v>17810112489.264099</v>
      </c>
      <c r="Y2" s="2" t="n">
        <v>21960159592.3652</v>
      </c>
      <c r="Z2" s="2" t="n">
        <v>7434591319.75352</v>
      </c>
      <c r="AA2" s="2" t="n">
        <v>17273216457.885399</v>
      </c>
      <c r="AB2" s="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2" t="n">
        <v>2003895482.77353</v>
      </c>
      <c r="R3" s="2" t="n">
        <v>2202012677.9234099</v>
      </c>
      <c r="S3" s="2" t="n">
        <v>1816592629.6261001</v>
      </c>
      <c r="T3" s="2" t="n">
        <v>2306211697.5553002</v>
      </c>
      <c r="U3" s="2" t="n">
        <v>2873076959.3849101</v>
      </c>
      <c r="V3" s="2" t="n">
        <v>2620621861.1547799</v>
      </c>
      <c r="W3" s="2" t="n">
        <v>3118087166.0277801</v>
      </c>
      <c r="X3" s="2" t="n">
        <v>3862728825.2129302</v>
      </c>
      <c r="Y3" s="2" t="n">
        <v>2929828133.3512101</v>
      </c>
      <c r="Z3" s="2" t="n">
        <v>2563136791.5096102</v>
      </c>
      <c r="AA3" s="2" t="n">
        <v>2783533068.4323001</v>
      </c>
      <c r="AB3" s="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2" t="n">
        <v>113549444.37442499</v>
      </c>
      <c r="R4" s="2" t="n">
        <v>129186793.972444</v>
      </c>
      <c r="S4" s="2" t="n">
        <v>147481480.79437101</v>
      </c>
      <c r="T4" s="2" t="n">
        <v>167498025.686995</v>
      </c>
      <c r="U4" s="2" t="n">
        <v>160410630.28531301</v>
      </c>
      <c r="V4" s="2" t="n">
        <v>389699546.64522099</v>
      </c>
      <c r="W4" s="2" t="n">
        <v>182491807.091948</v>
      </c>
      <c r="X4" s="2" t="n">
        <v>141746230.18213201</v>
      </c>
      <c r="Y4" s="2" t="n">
        <v>58028650.480648197</v>
      </c>
      <c r="Z4" s="2" t="n">
        <v>57090606.460424401</v>
      </c>
      <c r="AA4" s="2" t="n">
        <v>60501273.218099996</v>
      </c>
      <c r="AB4" s="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2" t="n">
        <v>1487707023.0430601</v>
      </c>
      <c r="R5" s="2" t="n">
        <v>1617847690.9203501</v>
      </c>
      <c r="S5" s="2" t="n">
        <v>629928569.27433002</v>
      </c>
      <c r="T5" s="2" t="n">
        <v>2443336252.40625</v>
      </c>
      <c r="U5" s="2" t="n">
        <v>1793289189.3482101</v>
      </c>
      <c r="V5" s="2" t="n">
        <v>1386621348.5516601</v>
      </c>
      <c r="W5" s="2" t="n">
        <v>1986567447.78106</v>
      </c>
      <c r="X5" s="2" t="n">
        <v>851165442.38537598</v>
      </c>
      <c r="Y5" s="2" t="n">
        <v>629764375.94378304</v>
      </c>
      <c r="Z5" s="2" t="n">
        <v>713211268.30034399</v>
      </c>
      <c r="AA5" s="2" t="n">
        <v>1502143249.9611001</v>
      </c>
      <c r="AB5" s="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2" t="n">
        <v>3959451807.2971101</v>
      </c>
      <c r="R6" s="2" t="n">
        <v>3912136381.8954902</v>
      </c>
      <c r="S6" s="2" t="n">
        <v>2661067635.8292398</v>
      </c>
      <c r="T6" s="2" t="n">
        <v>5765146862.2150602</v>
      </c>
      <c r="U6" s="2" t="n">
        <v>5330583564.0812798</v>
      </c>
      <c r="V6" s="2" t="n">
        <v>5136660528.81423</v>
      </c>
      <c r="W6" s="2" t="n">
        <v>6799217726.8691998</v>
      </c>
      <c r="X6" s="2" t="n">
        <v>10940156940.6059</v>
      </c>
      <c r="Y6" s="2" t="n">
        <v>17516679435.255402</v>
      </c>
      <c r="Z6" s="2" t="n">
        <v>7374676059.2200403</v>
      </c>
      <c r="AA6" s="2" t="n">
        <v>7011811126.9418001</v>
      </c>
      <c r="AB6" s="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2" t="n">
        <v>791531958.15599</v>
      </c>
      <c r="R7" s="2" t="n">
        <v>980555456.32386398</v>
      </c>
      <c r="S7" s="2" t="n">
        <v>663925759.81424499</v>
      </c>
      <c r="T7" s="2" t="n">
        <v>522289976.664316</v>
      </c>
      <c r="U7" s="2" t="n">
        <v>469064751.65112197</v>
      </c>
      <c r="V7" s="2" t="n">
        <v>578915251.23785305</v>
      </c>
      <c r="W7" s="2" t="n">
        <v>642738829.58666503</v>
      </c>
      <c r="X7" s="2" t="n">
        <v>314397871.30062598</v>
      </c>
      <c r="Y7" s="2" t="n">
        <v>227459060.10359499</v>
      </c>
      <c r="Z7" s="2" t="n">
        <v>345972172.35022098</v>
      </c>
      <c r="AA7" s="2" t="n">
        <v>940459513.35860002</v>
      </c>
      <c r="AB7" s="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2" t="n">
        <v>111359078.843257</v>
      </c>
      <c r="R8" s="2" t="n">
        <v>70796746.792422995</v>
      </c>
      <c r="S8" s="2" t="n">
        <v>99590728.807257906</v>
      </c>
      <c r="T8" s="2" t="n">
        <v>105628772.30362</v>
      </c>
      <c r="U8" s="2" t="n">
        <v>661141562.86082101</v>
      </c>
      <c r="V8" s="2" t="n">
        <v>95933322.127413794</v>
      </c>
      <c r="W8" s="2" t="n">
        <v>763835133.88408196</v>
      </c>
      <c r="X8" s="2" t="n">
        <v>316207362.55927402</v>
      </c>
      <c r="Y8" s="2" t="n">
        <v>2804287774.4705601</v>
      </c>
      <c r="Z8" s="2" t="n">
        <v>261173445.25925899</v>
      </c>
      <c r="AA8" s="2" t="n">
        <v>240032476.07170001</v>
      </c>
      <c r="AB8" s="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2" t="n">
        <v>4297406348.7512503</v>
      </c>
      <c r="R9" s="2" t="n">
        <v>1708580476.1245699</v>
      </c>
      <c r="S9" s="2" t="n">
        <v>1958793036.02162</v>
      </c>
      <c r="T9" s="2" t="n">
        <v>2601451217.8992701</v>
      </c>
      <c r="U9" s="2" t="n">
        <v>2193076966.0893202</v>
      </c>
      <c r="V9" s="2" t="n">
        <v>2959354220.9909301</v>
      </c>
      <c r="W9" s="2" t="n">
        <v>2202282097.6848898</v>
      </c>
      <c r="X9" s="2" t="n">
        <v>2588142932.6041698</v>
      </c>
      <c r="Y9" s="2" t="n">
        <v>2520016798.6321802</v>
      </c>
      <c r="Z9" s="2" t="n">
        <v>3059849448.7387199</v>
      </c>
      <c r="AA9" s="2" t="n">
        <v>4554142076.0836</v>
      </c>
      <c r="AB9" s="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2" t="n">
        <v>495351389.63150501</v>
      </c>
      <c r="R10" s="2" t="n">
        <v>674744550.66368604</v>
      </c>
      <c r="S10" s="2" t="n">
        <v>344130037.88115102</v>
      </c>
      <c r="T10" s="2" t="n">
        <v>500736964.194417</v>
      </c>
      <c r="U10" s="2" t="n">
        <v>742185624.70280504</v>
      </c>
      <c r="V10" s="2" t="n">
        <v>415797381.17327601</v>
      </c>
      <c r="W10" s="2" t="n">
        <v>834954908.17821705</v>
      </c>
      <c r="X10" s="2" t="n">
        <v>506978185.98227</v>
      </c>
      <c r="Y10" s="2" t="n">
        <v>570389254.567168</v>
      </c>
      <c r="Z10" s="2" t="n">
        <v>649131981.62389505</v>
      </c>
      <c r="AA10" s="2" t="n">
        <v>337779977.38669997</v>
      </c>
      <c r="AB10" s="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2" t="n">
        <v>705702842.50933802</v>
      </c>
      <c r="R11" s="2" t="n">
        <v>952332505.57197595</v>
      </c>
      <c r="S11" s="2" t="n">
        <v>1321472323.40134</v>
      </c>
      <c r="T11" s="2" t="n">
        <v>1175599840.5292499</v>
      </c>
      <c r="U11" s="2" t="n">
        <v>1382447132.31076</v>
      </c>
      <c r="V11" s="2" t="n">
        <v>845411471.77304697</v>
      </c>
      <c r="W11" s="2" t="n">
        <v>1391698410.15065</v>
      </c>
      <c r="X11" s="2" t="n">
        <v>581895943.01631701</v>
      </c>
      <c r="Y11" s="2" t="n">
        <v>967755454.78306496</v>
      </c>
      <c r="Z11" s="2" t="n">
        <v>278424049.84195</v>
      </c>
      <c r="AA11" s="2" t="n">
        <v>547918979.00569999</v>
      </c>
      <c r="AB11" s="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2" t="n">
        <v>48395572.944829099</v>
      </c>
      <c r="R12" s="2" t="n">
        <v>12333978.6424476</v>
      </c>
      <c r="S12" s="2" t="n">
        <v>10818387.320765899</v>
      </c>
      <c r="T12" s="2" t="n">
        <v>149757394.63191399</v>
      </c>
      <c r="U12" s="2" t="n">
        <v>168543619.370525</v>
      </c>
      <c r="V12" s="2" t="n">
        <v>291009251.25245303</v>
      </c>
      <c r="W12" s="2" t="n">
        <v>375994022.163194</v>
      </c>
      <c r="X12" s="2" t="n">
        <v>413183213.56952399</v>
      </c>
      <c r="Y12" s="2" t="n">
        <v>263770362.22384101</v>
      </c>
      <c r="Z12" s="2" t="n">
        <v>190674546.563997</v>
      </c>
      <c r="AA12" s="2" t="n">
        <v>70848854.4067</v>
      </c>
      <c r="AB12" s="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2" t="n">
        <v>851873676.23177397</v>
      </c>
      <c r="R13" s="2" t="n">
        <v>445929678.79530901</v>
      </c>
      <c r="S13" s="2" t="n">
        <v>607239219.58085299</v>
      </c>
      <c r="T13" s="2" t="n">
        <v>568075125.80273902</v>
      </c>
      <c r="U13" s="2" t="n">
        <v>769676460.86520505</v>
      </c>
      <c r="V13" s="2" t="n">
        <v>672317798.44716406</v>
      </c>
      <c r="W13" s="2" t="n">
        <v>869406216.17463303</v>
      </c>
      <c r="X13" s="2" t="n">
        <v>890817946.50392997</v>
      </c>
      <c r="Y13" s="2" t="n">
        <v>1326796062.6879101</v>
      </c>
      <c r="Z13" s="2" t="n">
        <v>1226778805.72597</v>
      </c>
      <c r="AA13" s="2" t="n">
        <v>1242699735.3731</v>
      </c>
      <c r="AB13" s="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2" t="n">
        <v>3373604382.0197101</v>
      </c>
      <c r="R14" s="2" t="n">
        <v>1329786093.7502</v>
      </c>
      <c r="S14" s="2" t="n">
        <v>1390017191.6436801</v>
      </c>
      <c r="T14" s="2" t="n">
        <v>2601569239.8287802</v>
      </c>
      <c r="U14" s="2" t="n">
        <v>2262828961.3042102</v>
      </c>
      <c r="V14" s="2" t="n">
        <v>2392381165.8516898</v>
      </c>
      <c r="W14" s="2" t="n">
        <v>3203455250.5461202</v>
      </c>
      <c r="X14" s="2" t="n">
        <v>3694788625.8593798</v>
      </c>
      <c r="Y14" s="2" t="n">
        <v>3671448888.96627</v>
      </c>
      <c r="Z14" s="2" t="n">
        <v>2198167980.9178901</v>
      </c>
      <c r="AA14" s="2" t="n">
        <v>1957560291.9145999</v>
      </c>
      <c r="AB14" s="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2" t="n">
        <v>167251322.63687101</v>
      </c>
      <c r="R15" s="2" t="n">
        <v>132489257.66001301</v>
      </c>
      <c r="S15" s="2" t="n">
        <v>107025810.625787</v>
      </c>
      <c r="T15" s="2" t="n">
        <v>152039864.60580701</v>
      </c>
      <c r="U15" s="2" t="n">
        <v>356636708.95653701</v>
      </c>
      <c r="V15" s="2" t="n">
        <v>345198174.27071601</v>
      </c>
      <c r="W15" s="2" t="n">
        <v>71866814.269690096</v>
      </c>
      <c r="X15" s="2" t="n">
        <v>64342297.932090901</v>
      </c>
      <c r="Y15" s="2" t="n">
        <v>126001210.106066</v>
      </c>
      <c r="Z15" s="2" t="n">
        <v>148500172.13070899</v>
      </c>
      <c r="AA15" s="2" t="n">
        <v>205073165.02509999</v>
      </c>
      <c r="AB15" s="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2" t="n">
        <v>5884997000</v>
      </c>
      <c r="R16" s="2" t="n">
        <v>3858397000</v>
      </c>
      <c r="S16" s="2" t="n">
        <v>6193272400</v>
      </c>
      <c r="T16" s="2" t="n">
        <v>5739566000</v>
      </c>
      <c r="U16" s="2" t="n">
        <v>4832030000</v>
      </c>
      <c r="V16" s="2" t="n">
        <v>6798180000</v>
      </c>
      <c r="W16" s="2" t="n">
        <v>5594420000</v>
      </c>
      <c r="X16" s="2" t="n">
        <v>7982750000</v>
      </c>
      <c r="Y16" s="2" t="n">
        <v>6333360000</v>
      </c>
      <c r="Z16" s="2" t="n">
        <v>7752550000</v>
      </c>
      <c r="AA16" s="2" t="n">
        <v>9434590000</v>
      </c>
      <c r="AB16" s="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2" t="n">
        <v>525300000</v>
      </c>
      <c r="R17" s="2" t="n">
        <v>511900000</v>
      </c>
      <c r="S17" s="2" t="n">
        <v>397000000</v>
      </c>
      <c r="T17" s="2" t="n">
        <v>317600000</v>
      </c>
      <c r="U17" s="2" t="n">
        <v>171900000</v>
      </c>
      <c r="V17" s="2" t="n">
        <v>244100000</v>
      </c>
      <c r="W17" s="2" t="n">
        <v>245800000</v>
      </c>
      <c r="X17" s="2" t="n">
        <v>257700000</v>
      </c>
      <c r="Y17" s="2" t="n">
        <v>326600000</v>
      </c>
      <c r="Z17" s="2" t="n">
        <v>314000000</v>
      </c>
      <c r="AA17" s="2" t="n">
        <v>636300000</v>
      </c>
      <c r="AB17" s="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2" t="n">
        <v>1054045000</v>
      </c>
      <c r="R18" s="2" t="n">
        <v>826682000</v>
      </c>
      <c r="S18" s="2" t="n">
        <v>1011074000</v>
      </c>
      <c r="T18" s="2" t="n">
        <v>1033306000</v>
      </c>
      <c r="U18" s="2" t="n">
        <v>1686294800</v>
      </c>
      <c r="V18" s="2" t="n">
        <v>1555312000</v>
      </c>
      <c r="W18" s="2" t="n">
        <v>1690732000</v>
      </c>
      <c r="X18" s="2" t="n">
        <v>923218000</v>
      </c>
      <c r="Y18" s="2" t="n">
        <v>773310000</v>
      </c>
      <c r="Z18" s="2" t="n">
        <v>1071676000</v>
      </c>
      <c r="AA18" s="2" t="n">
        <v>1265600000</v>
      </c>
      <c r="AB18" s="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2" t="n">
        <v>1441495000</v>
      </c>
      <c r="R19" s="2" t="n">
        <v>2108930000</v>
      </c>
      <c r="S19" s="2" t="n">
        <v>2576720000</v>
      </c>
      <c r="T19" s="2" t="n">
        <v>2804610000</v>
      </c>
      <c r="U19" s="2" t="n">
        <v>3077990000</v>
      </c>
      <c r="V19" s="2" t="n">
        <v>2909780000</v>
      </c>
      <c r="W19" s="2" t="n">
        <v>2728034000</v>
      </c>
      <c r="X19" s="2" t="n">
        <v>1513670000</v>
      </c>
      <c r="Y19" s="2" t="n">
        <v>1867080000</v>
      </c>
      <c r="Z19" s="2" t="n">
        <v>1318070000</v>
      </c>
      <c r="AA19" s="2" t="n">
        <v>2916798000</v>
      </c>
      <c r="AB19" s="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2" t="n">
        <v>3000000</v>
      </c>
      <c r="R20" s="2" t="n">
        <v>1500000</v>
      </c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2" t="n">
        <v>223123200</v>
      </c>
      <c r="R21" s="2" t="n">
        <v>334500000</v>
      </c>
      <c r="S21" s="2" t="n">
        <v>134000000</v>
      </c>
      <c r="T21" s="2" t="n">
        <v>289000000</v>
      </c>
      <c r="U21" s="2" t="n">
        <v>126000000</v>
      </c>
      <c r="V21" s="2" t="n">
        <v>542720000</v>
      </c>
      <c r="W21" s="2" t="n">
        <v>130360000</v>
      </c>
      <c r="X21" s="2" t="n">
        <v>74500000</v>
      </c>
      <c r="Y21" s="2" t="n">
        <v>72000000</v>
      </c>
      <c r="Z21" s="2" t="n">
        <v>156790000</v>
      </c>
      <c r="AA21" s="2" t="n">
        <v>111040000</v>
      </c>
      <c r="AB21" s="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148270000</v>
      </c>
      <c r="AB22" s="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2" t="n">
        <v>14080884661.804199</v>
      </c>
      <c r="R23" s="2" t="n">
        <v>13288125324.633699</v>
      </c>
      <c r="S23" s="2" t="n">
        <v>16219997549.0718</v>
      </c>
      <c r="T23" s="2" t="n">
        <v>14718941691.486401</v>
      </c>
      <c r="U23" s="2" t="n">
        <v>15470085116.67</v>
      </c>
      <c r="V23" s="2" t="n">
        <v>12466927113.4767</v>
      </c>
      <c r="W23" s="2" t="n">
        <v>11361244489.880501</v>
      </c>
      <c r="X23" s="2" t="n">
        <v>13683543020.4629</v>
      </c>
      <c r="Y23" s="2" t="n">
        <v>11860400804.908899</v>
      </c>
      <c r="Z23" s="2" t="n">
        <v>12068327807.7327</v>
      </c>
      <c r="AA23" s="2" t="n">
        <v>10476404705</v>
      </c>
      <c r="AB23" s="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2" t="n">
        <v>1122474846.43799</v>
      </c>
      <c r="R24" s="2" t="n">
        <v>1286901101.6882401</v>
      </c>
      <c r="S24" s="2" t="n">
        <v>1051960485.27672</v>
      </c>
      <c r="T24" s="2" t="n">
        <v>1501026503.4007499</v>
      </c>
      <c r="U24" s="2" t="n">
        <v>2076135292.1287701</v>
      </c>
      <c r="V24" s="2" t="n">
        <v>2094808737.2553501</v>
      </c>
      <c r="W24" s="2" t="n">
        <v>1688696886.06268</v>
      </c>
      <c r="X24" s="2" t="n">
        <v>1006233782.30416</v>
      </c>
      <c r="Y24" s="2" t="n">
        <v>999657547.12599897</v>
      </c>
      <c r="Z24" s="2" t="n">
        <v>1151835434.8427899</v>
      </c>
      <c r="AA24" s="2" t="n">
        <v>931597214</v>
      </c>
      <c r="AB24" s="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2" t="n">
        <v>5393759166.87883</v>
      </c>
      <c r="R25" s="2" t="n">
        <v>6009933931.1443005</v>
      </c>
      <c r="S25" s="2" t="n">
        <v>5787380615.6692801</v>
      </c>
      <c r="T25" s="2" t="n">
        <v>6287740615.7121696</v>
      </c>
      <c r="U25" s="2" t="n">
        <v>6679383425.76478</v>
      </c>
      <c r="V25" s="2" t="n">
        <v>6494181299.9751101</v>
      </c>
      <c r="W25" s="2" t="n">
        <v>6589883167.9105997</v>
      </c>
      <c r="X25" s="2" t="n">
        <v>6935822210.1383495</v>
      </c>
      <c r="Y25" s="2" t="n">
        <v>4924945595.2868996</v>
      </c>
      <c r="Z25" s="2" t="n">
        <v>4466570634.2955503</v>
      </c>
      <c r="AA25" s="2" t="n">
        <v>4663790151</v>
      </c>
      <c r="AB25" s="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2" t="n">
        <v>962860388.23596895</v>
      </c>
      <c r="R26" s="2" t="n">
        <v>989468519.54270995</v>
      </c>
      <c r="S26" s="2" t="n">
        <v>1459968020.34869</v>
      </c>
      <c r="T26" s="2" t="n">
        <v>1337977506.56688</v>
      </c>
      <c r="U26" s="2" t="n">
        <v>1325903270.4570301</v>
      </c>
      <c r="V26" s="2" t="n">
        <v>1244140322.24982</v>
      </c>
      <c r="W26" s="2" t="n">
        <v>1193235921.27455</v>
      </c>
      <c r="X26" s="2" t="n">
        <v>1125800401.2547901</v>
      </c>
      <c r="Y26" s="2" t="n">
        <v>1117418245.7300401</v>
      </c>
      <c r="Z26" s="2" t="n">
        <v>1199001571.04492</v>
      </c>
      <c r="AA26" s="2" t="n">
        <v>1075447970</v>
      </c>
      <c r="AB26" s="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2" t="n">
        <v>36131616.011703797</v>
      </c>
      <c r="R27" s="2" t="n">
        <v>37510393.004589804</v>
      </c>
      <c r="S27" s="2" t="n">
        <v>364734228.40234101</v>
      </c>
      <c r="T27" s="2" t="n">
        <v>316314091.22274202</v>
      </c>
      <c r="U27" s="2" t="n">
        <v>29317105.592494499</v>
      </c>
      <c r="V27" s="2" t="n">
        <v>13206560.5979334</v>
      </c>
      <c r="W27" s="2" t="n">
        <v>17309349.876920201</v>
      </c>
      <c r="X27" s="2" t="n">
        <v>10318752.4043805</v>
      </c>
      <c r="Y27" s="2" t="n">
        <v>43333457.761291496</v>
      </c>
      <c r="Z27" s="2" t="n">
        <v>8811054.1028387509</v>
      </c>
      <c r="AA27" s="2" t="n">
        <v>37626520</v>
      </c>
      <c r="AB27" s="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2" t="n">
        <v>227238204.98248699</v>
      </c>
      <c r="R28" s="2" t="n">
        <v>384601042.66088998</v>
      </c>
      <c r="S28" s="2" t="n">
        <v>245266254.04829001</v>
      </c>
      <c r="T28" s="2" t="n">
        <v>241269183.88258201</v>
      </c>
      <c r="U28" s="2" t="n">
        <v>277225102.48970598</v>
      </c>
      <c r="V28" s="2" t="n">
        <v>288141818.74383497</v>
      </c>
      <c r="W28" s="2" t="n">
        <v>371003978.17741102</v>
      </c>
      <c r="X28" s="2" t="n">
        <v>404117875.62421</v>
      </c>
      <c r="Y28" s="2" t="n">
        <v>316969882.43168098</v>
      </c>
      <c r="Z28" s="2" t="n">
        <v>216800455.28375599</v>
      </c>
      <c r="AA28" s="2" t="n">
        <v>223365111</v>
      </c>
      <c r="AB28" s="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31" t="str">
        <f t="shared" ref="A1:A32" si="0">O1</f>
        <v>IsFMS</v>
      </c>
      <c r="B1" s="31" t="str">
        <f t="shared" ref="B1:B32" si="1">P1</f>
        <v>ProductOrService</v>
      </c>
      <c r="C1" s="31" t="str">
        <f t="shared" ref="C1:C32" si="2">Q1</f>
        <v>PricingUCA.sum</v>
      </c>
      <c r="D1" s="31" t="str">
        <f t="shared" ref="D1:D32" si="3">R1</f>
        <v>PricingUCA</v>
      </c>
      <c r="E1" s="31" t="n">
        <v>2015</v>
      </c>
      <c r="F1" s="31" t="n">
        <v>2021</v>
      </c>
      <c r="G1" s="31" t="n">
        <v>2022</v>
      </c>
      <c r="H1" s="31" t="n">
        <v>2023</v>
      </c>
      <c r="I1" s="31" t="s">
        <v>372</v>
      </c>
      <c r="J1" s="31" t="s">
        <v>373</v>
      </c>
      <c r="K1" s="31" t="s">
        <v>374</v>
      </c>
      <c r="L1" s="31"/>
      <c r="M1" s="31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14"/>
      <c r="F2" s="14"/>
      <c r="G2" s="14"/>
      <c r="H2" s="14"/>
      <c r="I2" s="25"/>
      <c r="J2" s="8"/>
      <c r="K2" s="8"/>
      <c r="L2" s="8"/>
      <c r="M2" s="8"/>
      <c r="O2" t="s">
        <v>463</v>
      </c>
      <c r="P2" t="s">
        <v>464</v>
      </c>
      <c r="Q2" t="s">
        <v>444</v>
      </c>
      <c r="R2" t="s">
        <v>444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 t="n">
        <v>28356319.350099999</v>
      </c>
      <c r="AD2" s="2" t="n">
        <v>33609717779.089699</v>
      </c>
      <c r="AE2" s="2" t="n">
        <v>42894143364.194504</v>
      </c>
      <c r="AF2" s="2" t="n">
        <v>55478185298.303001</v>
      </c>
      <c r="AG2" s="2" t="n">
        <v>57257849297.381203</v>
      </c>
      <c r="AH2" s="2" t="n">
        <v>69691196860.472702</v>
      </c>
      <c r="AI2" s="2" t="n">
        <v>81498072695.098602</v>
      </c>
      <c r="AJ2" s="2" t="n">
        <v>101179962198.23</v>
      </c>
      <c r="AK2" s="2" t="n">
        <v>117018017477.125</v>
      </c>
      <c r="AL2" s="2" t="n">
        <v>97567756503.564407</v>
      </c>
      <c r="AM2" s="2" t="n">
        <v>20708539535.7547</v>
      </c>
      <c r="AN2" s="2" t="n">
        <v>77962998245.583893</v>
      </c>
      <c r="AO2" s="2" t="n">
        <v>71638795711.227402</v>
      </c>
      <c r="AP2" s="2" t="n">
        <v>60234731943.199203</v>
      </c>
      <c r="AQ2" s="2" t="n">
        <v>60835525459.889</v>
      </c>
      <c r="AR2" s="2" t="n">
        <v>62570084862.613998</v>
      </c>
      <c r="AS2" s="2" t="n">
        <v>64826611769.138603</v>
      </c>
      <c r="AT2" s="2" t="n">
        <v>67531274965.341103</v>
      </c>
      <c r="AU2" s="2" t="n">
        <v>81255633622.878098</v>
      </c>
      <c r="AV2" s="2" t="n">
        <v>83753804089.4673</v>
      </c>
      <c r="AW2" s="2" t="n">
        <v>81488290102.616104</v>
      </c>
      <c r="AX2" s="2" t="n">
        <v>103533347711.86301</v>
      </c>
      <c r="AY2" s="2" t="n">
        <v>107280747144.024</v>
      </c>
      <c r="AZ2" s="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25"/>
      <c r="J3" s="8"/>
      <c r="K3" s="8"/>
      <c r="L3" s="8"/>
      <c r="M3" s="8"/>
      <c r="O3" t="s">
        <v>463</v>
      </c>
      <c r="P3" t="s">
        <v>464</v>
      </c>
      <c r="Q3" t="s">
        <v>445</v>
      </c>
      <c r="R3" t="s">
        <v>446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 t="n">
        <v>0</v>
      </c>
      <c r="AD3" s="2" t="n">
        <v>6851237033.5408001</v>
      </c>
      <c r="AE3" s="2" t="n">
        <v>8150172585</v>
      </c>
      <c r="AF3" s="2" t="n">
        <v>9051108397.1396008</v>
      </c>
      <c r="AG3" s="2" t="n">
        <v>10883753620.3522</v>
      </c>
      <c r="AH3" s="2" t="n">
        <v>20670136408.421101</v>
      </c>
      <c r="AI3" s="2" t="n">
        <v>18541947560.021</v>
      </c>
      <c r="AJ3" s="2" t="n">
        <v>16003338060.126499</v>
      </c>
      <c r="AK3" s="2" t="n">
        <v>22944354265.258801</v>
      </c>
      <c r="AL3" s="2" t="n">
        <v>23871388381.426498</v>
      </c>
      <c r="AM3" s="2" t="n">
        <v>3318467509.6373</v>
      </c>
      <c r="AN3" s="2" t="n">
        <v>15846551833.504999</v>
      </c>
      <c r="AO3" s="2" t="n">
        <v>23002247023.613602</v>
      </c>
      <c r="AP3" s="2" t="n">
        <v>15328115663.825701</v>
      </c>
      <c r="AQ3" s="2" t="n">
        <v>9181881784.1816998</v>
      </c>
      <c r="AR3" s="2" t="n">
        <v>7083701771.5911999</v>
      </c>
      <c r="AS3" s="2" t="n">
        <v>5851804747.8193998</v>
      </c>
      <c r="AT3" s="2" t="n">
        <v>7318266124.5270004</v>
      </c>
      <c r="AU3" s="2" t="n">
        <v>8299963369.8067999</v>
      </c>
      <c r="AV3" s="2" t="n">
        <v>7562796102.3127003</v>
      </c>
      <c r="AW3" s="2" t="n">
        <v>6830821018.5543003</v>
      </c>
      <c r="AX3" s="2" t="n">
        <v>7687749587.6612997</v>
      </c>
      <c r="AY3" s="2" t="n">
        <v>13125826136.790501</v>
      </c>
      <c r="AZ3" s="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25"/>
      <c r="J4" s="8"/>
      <c r="K4" s="8"/>
      <c r="L4" s="8"/>
      <c r="M4" s="8"/>
      <c r="O4" t="s">
        <v>463</v>
      </c>
      <c r="P4" t="s">
        <v>464</v>
      </c>
      <c r="Q4" t="s">
        <v>445</v>
      </c>
      <c r="R4" t="s">
        <v>447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 t="n">
        <v>114928</v>
      </c>
      <c r="AD4" s="2" t="n">
        <v>330121897.45999998</v>
      </c>
      <c r="AE4" s="2" t="n">
        <v>400626070.52340001</v>
      </c>
      <c r="AF4" s="2" t="n">
        <v>516192275.48659998</v>
      </c>
      <c r="AG4" s="2" t="n">
        <v>494747313</v>
      </c>
      <c r="AH4" s="2" t="n">
        <v>721140280.63600004</v>
      </c>
      <c r="AI4" s="2" t="n">
        <v>1139864447.4143</v>
      </c>
      <c r="AJ4" s="2" t="n">
        <v>593438991.03709996</v>
      </c>
      <c r="AK4" s="2" t="n">
        <v>1438370366.2646</v>
      </c>
      <c r="AL4" s="2" t="n">
        <v>1828094659.2774</v>
      </c>
      <c r="AM4" s="2" t="n">
        <v>259739763.89469999</v>
      </c>
      <c r="AN4" s="2" t="n">
        <v>1509630948.3275001</v>
      </c>
      <c r="AO4" s="2" t="n">
        <v>1189923847.3213</v>
      </c>
      <c r="AP4" s="2" t="n">
        <v>175880585.76179999</v>
      </c>
      <c r="AQ4" s="2" t="n">
        <v>115465042.99950001</v>
      </c>
      <c r="AR4" s="2" t="n">
        <v>123450038.0202</v>
      </c>
      <c r="AS4" s="2" t="n">
        <v>53060482.304099999</v>
      </c>
      <c r="AT4" s="2" t="n">
        <v>45225469.906099997</v>
      </c>
      <c r="AU4" s="2" t="n">
        <v>42571505.479400001</v>
      </c>
      <c r="AV4" s="2" t="n">
        <v>73835740.813600004</v>
      </c>
      <c r="AW4" s="2" t="n">
        <v>143934580.18759999</v>
      </c>
      <c r="AX4" s="2" t="n">
        <v>85446802.066100001</v>
      </c>
      <c r="AY4" s="2" t="n">
        <v>42709295.428400002</v>
      </c>
      <c r="AZ4" s="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25"/>
      <c r="J5" s="8"/>
      <c r="K5" s="8"/>
      <c r="L5" s="8"/>
      <c r="M5" s="8"/>
      <c r="O5" t="s">
        <v>463</v>
      </c>
      <c r="P5" t="s">
        <v>464</v>
      </c>
      <c r="Q5" t="s">
        <v>448</v>
      </c>
      <c r="R5" t="s">
        <v>448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 t="n">
        <v>0</v>
      </c>
      <c r="AD5" s="2" t="n">
        <v>2792034077</v>
      </c>
      <c r="AE5" s="2" t="n">
        <v>4957971338</v>
      </c>
      <c r="AF5" s="2" t="n">
        <v>5735995677</v>
      </c>
      <c r="AG5" s="2" t="n">
        <v>7185328970.75</v>
      </c>
      <c r="AH5" s="2" t="n">
        <v>6506043500.2406998</v>
      </c>
      <c r="AI5" s="2" t="n">
        <v>8840130228.3929005</v>
      </c>
      <c r="AJ5" s="2" t="n">
        <v>6215997405.2026997</v>
      </c>
      <c r="AK5" s="2" t="n">
        <v>11589665959.658899</v>
      </c>
      <c r="AL5" s="2" t="n">
        <v>11964433491.753599</v>
      </c>
      <c r="AM5" s="2" t="n">
        <v>1674120955.1485</v>
      </c>
      <c r="AN5" s="2" t="n">
        <v>21593651789.8591</v>
      </c>
      <c r="AO5" s="2" t="n">
        <v>29132113417.6115</v>
      </c>
      <c r="AP5" s="2" t="n">
        <v>35065945936.437599</v>
      </c>
      <c r="AQ5" s="2" t="n">
        <v>27375027666.6157</v>
      </c>
      <c r="AR5" s="2" t="n">
        <v>24672679578.132702</v>
      </c>
      <c r="AS5" s="2" t="n">
        <v>20727164558.994099</v>
      </c>
      <c r="AT5" s="2" t="n">
        <v>24303266365.2216</v>
      </c>
      <c r="AU5" s="2" t="n">
        <v>32371317689.605</v>
      </c>
      <c r="AV5" s="2" t="n">
        <v>37791423926.742599</v>
      </c>
      <c r="AW5" s="2" t="n">
        <v>37242714065.113197</v>
      </c>
      <c r="AX5" s="2" t="n">
        <v>38145971879.948097</v>
      </c>
      <c r="AY5" s="2" t="n">
        <v>36011549809.952499</v>
      </c>
      <c r="AZ5" s="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25"/>
      <c r="J6" s="8"/>
      <c r="K6" s="8"/>
      <c r="L6" s="8"/>
      <c r="M6" s="8"/>
      <c r="O6" t="s">
        <v>463</v>
      </c>
      <c r="P6" t="s">
        <v>464</v>
      </c>
      <c r="Q6" t="s">
        <v>450</v>
      </c>
      <c r="R6" t="s">
        <v>450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 t="n">
        <v>34666675</v>
      </c>
      <c r="AD6" s="2" t="n">
        <v>10470345896.2188</v>
      </c>
      <c r="AE6" s="2" t="n">
        <v>9520561157.8964996</v>
      </c>
      <c r="AF6" s="2" t="n">
        <v>10398428901.7911</v>
      </c>
      <c r="AG6" s="2" t="n">
        <v>12543332325.7896</v>
      </c>
      <c r="AH6" s="2" t="n">
        <v>11836134818.6719</v>
      </c>
      <c r="AI6" s="2" t="n">
        <v>12874400305.344601</v>
      </c>
      <c r="AJ6" s="2" t="n">
        <v>12784628923.386499</v>
      </c>
      <c r="AK6" s="2" t="n">
        <v>12728005497.395201</v>
      </c>
      <c r="AL6" s="2" t="n">
        <v>12829283025.601299</v>
      </c>
      <c r="AM6" s="2" t="n">
        <v>2082375950.7193</v>
      </c>
      <c r="AN6" s="2" t="n">
        <v>12563561793.004299</v>
      </c>
      <c r="AO6" s="2" t="n">
        <v>13829822233.545601</v>
      </c>
      <c r="AP6" s="2" t="n">
        <v>11658968110.142401</v>
      </c>
      <c r="AQ6" s="2" t="n">
        <v>17162764346.960899</v>
      </c>
      <c r="AR6" s="2" t="n">
        <v>16655288799.8554</v>
      </c>
      <c r="AS6" s="2" t="n">
        <v>16402112892.360201</v>
      </c>
      <c r="AT6" s="2" t="n">
        <v>16283740752.976601</v>
      </c>
      <c r="AU6" s="2" t="n">
        <v>15409418114.153601</v>
      </c>
      <c r="AV6" s="2" t="n">
        <v>16296866494.118401</v>
      </c>
      <c r="AW6" s="2" t="n">
        <v>17507895605.120998</v>
      </c>
      <c r="AX6" s="2" t="n">
        <v>14022886887.525</v>
      </c>
      <c r="AY6" s="2" t="n">
        <v>15893590831.122499</v>
      </c>
      <c r="AZ6" s="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25"/>
      <c r="J7" s="8"/>
      <c r="K7" s="8"/>
      <c r="L7" s="8"/>
      <c r="M7" s="8"/>
      <c r="O7" t="s">
        <v>463</v>
      </c>
      <c r="P7" t="s">
        <v>464</v>
      </c>
      <c r="Q7" t="s">
        <v>452</v>
      </c>
      <c r="R7" t="s">
        <v>452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 t="n">
        <v>6727577794.875</v>
      </c>
      <c r="AE7" s="2" t="n">
        <v>4918373723</v>
      </c>
      <c r="AF7" s="2" t="n">
        <v>6912142852.0600996</v>
      </c>
      <c r="AG7" s="2" t="n">
        <v>8198540011.4940996</v>
      </c>
      <c r="AH7" s="2" t="n">
        <v>8014229196.0127001</v>
      </c>
      <c r="AI7" s="2" t="n">
        <v>7468467702.3746996</v>
      </c>
      <c r="AJ7" s="2" t="n">
        <v>11317861685.8522</v>
      </c>
      <c r="AK7" s="2" t="n">
        <v>8717951919.9867992</v>
      </c>
      <c r="AL7" s="2" t="n">
        <v>9713256167.0849991</v>
      </c>
      <c r="AM7" s="2" t="n">
        <v>1654015319.0618999</v>
      </c>
      <c r="AN7" s="2" t="n">
        <v>6274596770.7805004</v>
      </c>
      <c r="AO7" s="2" t="n">
        <v>11621434905.4674</v>
      </c>
      <c r="AP7" s="2" t="n">
        <v>9186361586.3631001</v>
      </c>
      <c r="AQ7" s="2" t="n">
        <v>3393497699.4784999</v>
      </c>
      <c r="AR7" s="2" t="n">
        <v>827048977.95449996</v>
      </c>
      <c r="AS7" s="2" t="n">
        <v>13670864732.9851</v>
      </c>
      <c r="AT7" s="2" t="n">
        <v>23615489368.559799</v>
      </c>
      <c r="AU7" s="2" t="n">
        <v>18798764894.440102</v>
      </c>
      <c r="AV7" s="2" t="n">
        <v>17210469840.080898</v>
      </c>
      <c r="AW7" s="2" t="n">
        <v>33462045833.020401</v>
      </c>
      <c r="AX7" s="2" t="n">
        <v>13220764945.1637</v>
      </c>
      <c r="AY7" s="2" t="n">
        <v>7532831964.6264</v>
      </c>
      <c r="AZ7" s="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25"/>
      <c r="J8" s="8"/>
      <c r="K8" s="8"/>
      <c r="L8" s="8"/>
      <c r="M8" s="8"/>
      <c r="O8" t="s">
        <v>463</v>
      </c>
      <c r="P8" t="s">
        <v>464</v>
      </c>
      <c r="Q8" t="s">
        <v>453</v>
      </c>
      <c r="R8" t="s">
        <v>454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 t="n">
        <v>120105</v>
      </c>
      <c r="AE8" s="2" t="n">
        <v>25491254</v>
      </c>
      <c r="AF8" s="2" t="n">
        <v>25189000.5801</v>
      </c>
      <c r="AG8" s="2" t="n">
        <v>41228253</v>
      </c>
      <c r="AH8" s="2" t="n">
        <v>125039132.98999999</v>
      </c>
      <c r="AI8" s="2" t="n">
        <v>465274113.19330001</v>
      </c>
      <c r="AJ8" s="2" t="n">
        <v>5928072345.6476002</v>
      </c>
      <c r="AK8" s="2" t="n">
        <v>9244985482.6735992</v>
      </c>
      <c r="AL8" s="2" t="n">
        <v>9705256380.6861</v>
      </c>
      <c r="AM8" s="2" t="n">
        <v>-224067176.99259999</v>
      </c>
      <c r="AN8" s="2" t="n">
        <v>-190324.1403</v>
      </c>
      <c r="AO8" s="2" t="n">
        <v>-5028543.4771999996</v>
      </c>
      <c r="AP8" s="2" t="n">
        <v>-3257683.66</v>
      </c>
      <c r="AQ8" s="2" t="n">
        <v>-2637993</v>
      </c>
      <c r="AR8" s="2" t="n">
        <v>-256.69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62886.3819</v>
      </c>
      <c r="AX8" s="2" t="n">
        <v>0</v>
      </c>
      <c r="AY8" s="2"/>
      <c r="AZ8" s="2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14"/>
      <c r="F9" s="14"/>
      <c r="G9" s="14"/>
      <c r="H9" s="14"/>
      <c r="I9" s="25"/>
      <c r="J9" s="8"/>
      <c r="K9" s="8"/>
      <c r="L9" s="8"/>
      <c r="M9" s="8"/>
      <c r="O9" t="s">
        <v>463</v>
      </c>
      <c r="P9" t="s">
        <v>464</v>
      </c>
      <c r="Q9" t="s">
        <v>453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 t="n">
        <v>3041866643.8344998</v>
      </c>
      <c r="AD9" s="2" t="n">
        <v>2673685021.6870999</v>
      </c>
      <c r="AE9" s="2" t="n">
        <v>4320306186.592</v>
      </c>
      <c r="AF9" s="2" t="n">
        <v>5286614876.2739</v>
      </c>
      <c r="AG9" s="2" t="n">
        <v>5696435776.7381001</v>
      </c>
      <c r="AH9" s="2" t="n">
        <v>4251006523.8649998</v>
      </c>
      <c r="AI9" s="2" t="n">
        <v>2691221756.1430001</v>
      </c>
      <c r="AJ9" s="2" t="n">
        <v>621084891.79760003</v>
      </c>
      <c r="AK9" s="2" t="n">
        <v>3372641591.2052999</v>
      </c>
      <c r="AL9" s="2" t="n">
        <v>1384295494.3977001</v>
      </c>
      <c r="AM9" s="2" t="n">
        <v>862802300.37030005</v>
      </c>
      <c r="AN9" s="2" t="n">
        <v>1260831747.8678999</v>
      </c>
      <c r="AO9" s="2" t="n">
        <v>1269176670.5397999</v>
      </c>
      <c r="AP9" s="2" t="n">
        <v>122943100.8823</v>
      </c>
      <c r="AQ9" s="2" t="n">
        <v>231661692.14359999</v>
      </c>
      <c r="AR9" s="2" t="n">
        <v>120585353.0343</v>
      </c>
      <c r="AS9" s="2" t="n">
        <v>49139333.299000002</v>
      </c>
      <c r="AT9" s="2" t="n">
        <v>262857412.55219999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25"/>
      <c r="J10" s="8"/>
      <c r="K10" s="8"/>
      <c r="L10" s="8"/>
      <c r="M10" s="8"/>
      <c r="O10" t="s">
        <v>463</v>
      </c>
      <c r="P10" t="s">
        <v>465</v>
      </c>
      <c r="Q10" t="s">
        <v>444</v>
      </c>
      <c r="R10" t="s">
        <v>444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 t="n">
        <v>14261331.129899999</v>
      </c>
      <c r="AD10" s="2" t="n">
        <v>32947155285.575802</v>
      </c>
      <c r="AE10" s="2" t="n">
        <v>39471448775.524597</v>
      </c>
      <c r="AF10" s="2" t="n">
        <v>52313330878.266098</v>
      </c>
      <c r="AG10" s="2" t="n">
        <v>50937466674.921402</v>
      </c>
      <c r="AH10" s="2" t="n">
        <v>56890291470.800201</v>
      </c>
      <c r="AI10" s="2" t="n">
        <v>62096356017.450302</v>
      </c>
      <c r="AJ10" s="2" t="n">
        <v>62587437873.799103</v>
      </c>
      <c r="AK10" s="2" t="n">
        <v>74200104293.141403</v>
      </c>
      <c r="AL10" s="2" t="n">
        <v>86956313875.048798</v>
      </c>
      <c r="AM10" s="2" t="n">
        <v>20582488066.9137</v>
      </c>
      <c r="AN10" s="2" t="n">
        <v>79717441720.304398</v>
      </c>
      <c r="AO10" s="2" t="n">
        <v>86773368660.621506</v>
      </c>
      <c r="AP10" s="2" t="n">
        <v>72183534464.8853</v>
      </c>
      <c r="AQ10" s="2" t="n">
        <v>75080747596.411606</v>
      </c>
      <c r="AR10" s="2" t="n">
        <v>69278528357.292297</v>
      </c>
      <c r="AS10" s="2" t="n">
        <v>69934100574.628799</v>
      </c>
      <c r="AT10" s="2" t="n">
        <v>73441432090.254593</v>
      </c>
      <c r="AU10" s="2" t="n">
        <v>84394123098.372101</v>
      </c>
      <c r="AV10" s="2" t="n">
        <v>90714153763.481506</v>
      </c>
      <c r="AW10" s="2" t="n">
        <v>108261809303.535</v>
      </c>
      <c r="AX10" s="2" t="n">
        <v>93890304507.385101</v>
      </c>
      <c r="AY10" s="2" t="n">
        <v>102179467217.20799</v>
      </c>
      <c r="AZ10" s="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25"/>
      <c r="J11" s="8"/>
      <c r="K11" s="8"/>
      <c r="L11" s="8"/>
      <c r="M11" s="8"/>
      <c r="O11" t="s">
        <v>463</v>
      </c>
      <c r="P11" t="s">
        <v>465</v>
      </c>
      <c r="Q11" t="s">
        <v>445</v>
      </c>
      <c r="R11" t="s">
        <v>446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 t="n">
        <v>1240251</v>
      </c>
      <c r="AD11" s="2" t="n">
        <v>3070810798</v>
      </c>
      <c r="AE11" s="2" t="n">
        <v>2145291470.6406</v>
      </c>
      <c r="AF11" s="2" t="n">
        <v>2492890893.0938001</v>
      </c>
      <c r="AG11" s="2" t="n">
        <v>2903855185.3336</v>
      </c>
      <c r="AH11" s="2" t="n">
        <v>3874073092.7618999</v>
      </c>
      <c r="AI11" s="2" t="n">
        <v>3288283075.5131001</v>
      </c>
      <c r="AJ11" s="2" t="n">
        <v>3013210530.5871</v>
      </c>
      <c r="AK11" s="2" t="n">
        <v>2446299544.9184999</v>
      </c>
      <c r="AL11" s="2" t="n">
        <v>2188966183.2535</v>
      </c>
      <c r="AM11" s="2" t="n">
        <v>1242032639.6661999</v>
      </c>
      <c r="AN11" s="2" t="n">
        <v>4502137331.2016001</v>
      </c>
      <c r="AO11" s="2" t="n">
        <v>4815981157.5671997</v>
      </c>
      <c r="AP11" s="2" t="n">
        <v>3164965270.4744</v>
      </c>
      <c r="AQ11" s="2" t="n">
        <v>2739953828.0500998</v>
      </c>
      <c r="AR11" s="2" t="n">
        <v>2204922453.5151</v>
      </c>
      <c r="AS11" s="2" t="n">
        <v>1862366772.79</v>
      </c>
      <c r="AT11" s="2" t="n">
        <v>1896941085.7460999</v>
      </c>
      <c r="AU11" s="2" t="n">
        <v>2275559659.0868001</v>
      </c>
      <c r="AV11" s="2" t="n">
        <v>2912900912.29</v>
      </c>
      <c r="AW11" s="2" t="n">
        <v>3085837916.8204999</v>
      </c>
      <c r="AX11" s="2" t="n">
        <v>3543536369.3084998</v>
      </c>
      <c r="AY11" s="2" t="n">
        <v>4679774301.2309999</v>
      </c>
      <c r="AZ11" s="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25"/>
      <c r="J12" s="8"/>
      <c r="K12" s="8"/>
      <c r="L12" s="8"/>
      <c r="M12" s="8"/>
      <c r="O12" t="s">
        <v>463</v>
      </c>
      <c r="P12" t="s">
        <v>465</v>
      </c>
      <c r="Q12" t="s">
        <v>445</v>
      </c>
      <c r="R12" t="s">
        <v>447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 t="n">
        <v>115451510.1345</v>
      </c>
      <c r="AD12" s="2" t="n">
        <v>4501918670.2988005</v>
      </c>
      <c r="AE12" s="2" t="n">
        <v>5650751628.1358004</v>
      </c>
      <c r="AF12" s="2" t="n">
        <v>7520757824.2706003</v>
      </c>
      <c r="AG12" s="2" t="n">
        <v>9316953600.5011005</v>
      </c>
      <c r="AH12" s="2" t="n">
        <v>10711449565.7824</v>
      </c>
      <c r="AI12" s="2" t="n">
        <v>12891795037.7997</v>
      </c>
      <c r="AJ12" s="2" t="n">
        <v>14730542987.451099</v>
      </c>
      <c r="AK12" s="2" t="n">
        <v>15843235231.1752</v>
      </c>
      <c r="AL12" s="2" t="n">
        <v>14447260509.421801</v>
      </c>
      <c r="AM12" s="2" t="n">
        <v>5022341401.5716</v>
      </c>
      <c r="AN12" s="2" t="n">
        <v>8630959972.9838009</v>
      </c>
      <c r="AO12" s="2" t="n">
        <v>6943926704.6405001</v>
      </c>
      <c r="AP12" s="2" t="n">
        <v>4529760762.8685999</v>
      </c>
      <c r="AQ12" s="2" t="n">
        <v>2780355287.8818998</v>
      </c>
      <c r="AR12" s="2" t="n">
        <v>2280470863.3102002</v>
      </c>
      <c r="AS12" s="2" t="n">
        <v>2673603600.1213999</v>
      </c>
      <c r="AT12" s="2" t="n">
        <v>2970742083.3629999</v>
      </c>
      <c r="AU12" s="2" t="n">
        <v>4400551252.2223997</v>
      </c>
      <c r="AV12" s="2" t="n">
        <v>3974413760.4407001</v>
      </c>
      <c r="AW12" s="2" t="n">
        <v>3945069938.4092999</v>
      </c>
      <c r="AX12" s="2" t="n">
        <v>3450529897.5650001</v>
      </c>
      <c r="AY12" s="2" t="n">
        <v>3513225191.6371002</v>
      </c>
      <c r="AZ12" s="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25"/>
      <c r="J13" s="8"/>
      <c r="K13" s="8"/>
      <c r="L13" s="8"/>
      <c r="M13" s="8"/>
      <c r="O13" t="s">
        <v>463</v>
      </c>
      <c r="P13" t="s">
        <v>465</v>
      </c>
      <c r="Q13" t="s">
        <v>448</v>
      </c>
      <c r="R13" t="s">
        <v>448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 t="n">
        <v>417468</v>
      </c>
      <c r="AD13" s="2" t="n">
        <v>4166106526</v>
      </c>
      <c r="AE13" s="2" t="n">
        <v>5065429722</v>
      </c>
      <c r="AF13" s="2" t="n">
        <v>5402731681.0468998</v>
      </c>
      <c r="AG13" s="2" t="n">
        <v>5912737125.3457003</v>
      </c>
      <c r="AH13" s="2" t="n">
        <v>10560034891.4765</v>
      </c>
      <c r="AI13" s="2" t="n">
        <v>11553943577.7544</v>
      </c>
      <c r="AJ13" s="2" t="n">
        <v>12486229189.7118</v>
      </c>
      <c r="AK13" s="2" t="n">
        <v>11169516360.187599</v>
      </c>
      <c r="AL13" s="2" t="n">
        <v>11369096408.227501</v>
      </c>
      <c r="AM13" s="2" t="n">
        <v>3624043107.3751998</v>
      </c>
      <c r="AN13" s="2" t="n">
        <v>9471733798.6096992</v>
      </c>
      <c r="AO13" s="2" t="n">
        <v>12954840099.4638</v>
      </c>
      <c r="AP13" s="2" t="n">
        <v>10430906528.1003</v>
      </c>
      <c r="AQ13" s="2" t="n">
        <v>9893229369.5016994</v>
      </c>
      <c r="AR13" s="2" t="n">
        <v>9181816678.1772995</v>
      </c>
      <c r="AS13" s="2" t="n">
        <v>10482037535.2684</v>
      </c>
      <c r="AT13" s="2" t="n">
        <v>9625416467.7063999</v>
      </c>
      <c r="AU13" s="2" t="n">
        <v>8888447945.3780994</v>
      </c>
      <c r="AV13" s="2" t="n">
        <v>11219550927.780701</v>
      </c>
      <c r="AW13" s="2" t="n">
        <v>11435818600.9277</v>
      </c>
      <c r="AX13" s="2" t="n">
        <v>13953310300.6507</v>
      </c>
      <c r="AY13" s="2" t="n">
        <v>12150575424.471901</v>
      </c>
      <c r="AZ13" s="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25"/>
      <c r="J14" s="8"/>
      <c r="K14" s="8"/>
      <c r="L14" s="8"/>
      <c r="M14" s="8"/>
      <c r="O14" t="s">
        <v>463</v>
      </c>
      <c r="P14" t="s">
        <v>465</v>
      </c>
      <c r="Q14" t="s">
        <v>450</v>
      </c>
      <c r="R14" t="s">
        <v>450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 t="n">
        <v>42386083.539999999</v>
      </c>
      <c r="AD14" s="2" t="n">
        <v>26467556952.562099</v>
      </c>
      <c r="AE14" s="2" t="n">
        <v>31310181767.602798</v>
      </c>
      <c r="AF14" s="2" t="n">
        <v>41274765862.751099</v>
      </c>
      <c r="AG14" s="2" t="n">
        <v>48540686912.0382</v>
      </c>
      <c r="AH14" s="2" t="n">
        <v>50857402414.746902</v>
      </c>
      <c r="AI14" s="2" t="n">
        <v>57823623996.901199</v>
      </c>
      <c r="AJ14" s="2" t="n">
        <v>57028781693.617302</v>
      </c>
      <c r="AK14" s="2" t="n">
        <v>57779004499.4617</v>
      </c>
      <c r="AL14" s="2" t="n">
        <v>59845467919.226501</v>
      </c>
      <c r="AM14" s="2" t="n">
        <v>20433176706.632702</v>
      </c>
      <c r="AN14" s="2" t="n">
        <v>59057383175.300201</v>
      </c>
      <c r="AO14" s="2" t="n">
        <v>63413642485.347298</v>
      </c>
      <c r="AP14" s="2" t="n">
        <v>60548868668.321999</v>
      </c>
      <c r="AQ14" s="2" t="n">
        <v>56248435908.818703</v>
      </c>
      <c r="AR14" s="2" t="n">
        <v>53832416594.686302</v>
      </c>
      <c r="AS14" s="2" t="n">
        <v>52259162082.6007</v>
      </c>
      <c r="AT14" s="2" t="n">
        <v>57309191512.7827</v>
      </c>
      <c r="AU14" s="2" t="n">
        <v>58226430941.087196</v>
      </c>
      <c r="AV14" s="2" t="n">
        <v>64311064850.8974</v>
      </c>
      <c r="AW14" s="2" t="n">
        <v>61162925740.013702</v>
      </c>
      <c r="AX14" s="2" t="n">
        <v>66229500713.694702</v>
      </c>
      <c r="AY14" s="2" t="n">
        <v>69021301183.297501</v>
      </c>
      <c r="AZ14" s="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25"/>
      <c r="J15" s="8"/>
      <c r="K15" s="8"/>
      <c r="L15" s="8"/>
      <c r="M15" s="8"/>
      <c r="O15" t="s">
        <v>463</v>
      </c>
      <c r="P15" t="s">
        <v>465</v>
      </c>
      <c r="Q15" t="s">
        <v>452</v>
      </c>
      <c r="R15" t="s">
        <v>452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 t="n">
        <v>0</v>
      </c>
      <c r="AD15" s="2" t="n">
        <v>3371215783</v>
      </c>
      <c r="AE15" s="2" t="n">
        <v>4454370870</v>
      </c>
      <c r="AF15" s="2" t="n">
        <v>3108551422</v>
      </c>
      <c r="AG15" s="2" t="n">
        <v>3713070262.7069998</v>
      </c>
      <c r="AH15" s="2" t="n">
        <v>4369546987.9155998</v>
      </c>
      <c r="AI15" s="2" t="n">
        <v>5432051054.6366997</v>
      </c>
      <c r="AJ15" s="2" t="n">
        <v>5862662921.3107004</v>
      </c>
      <c r="AK15" s="2" t="n">
        <v>5374770794.1671</v>
      </c>
      <c r="AL15" s="2" t="n">
        <v>6227750923.0067997</v>
      </c>
      <c r="AM15" s="2" t="n">
        <v>1250297963.6276</v>
      </c>
      <c r="AN15" s="2" t="n">
        <v>2568089386.1307998</v>
      </c>
      <c r="AO15" s="2" t="n">
        <v>2840371879.0661998</v>
      </c>
      <c r="AP15" s="2" t="n">
        <v>3442039781.8955998</v>
      </c>
      <c r="AQ15" s="2" t="n">
        <v>2015254017.0307</v>
      </c>
      <c r="AR15" s="2" t="n">
        <v>536250807.03899997</v>
      </c>
      <c r="AS15" s="2" t="n">
        <v>5538832008.0604</v>
      </c>
      <c r="AT15" s="2" t="n">
        <v>4016258498.3955998</v>
      </c>
      <c r="AU15" s="2" t="n">
        <v>9780096886.7968006</v>
      </c>
      <c r="AV15" s="2" t="n">
        <v>9660720071.4228001</v>
      </c>
      <c r="AW15" s="2" t="n">
        <v>7932349503.8477001</v>
      </c>
      <c r="AX15" s="2" t="n">
        <v>4516007819.9555998</v>
      </c>
      <c r="AY15" s="2" t="n">
        <v>4161373304.3488002</v>
      </c>
      <c r="AZ15" s="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25"/>
      <c r="J16" s="8"/>
      <c r="K16" s="8"/>
      <c r="L16" s="8"/>
      <c r="M16" s="8"/>
      <c r="O16" t="s">
        <v>463</v>
      </c>
      <c r="P16" t="s">
        <v>465</v>
      </c>
      <c r="Q16" t="s">
        <v>453</v>
      </c>
      <c r="R16" t="s">
        <v>454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 t="n">
        <v>206146491.09959999</v>
      </c>
      <c r="AE16" s="2" t="n">
        <v>40015696.730499998</v>
      </c>
      <c r="AF16" s="2" t="n">
        <v>177347900.77739999</v>
      </c>
      <c r="AG16" s="2" t="n">
        <v>453912245.20810002</v>
      </c>
      <c r="AH16" s="2" t="n">
        <v>916007862.99419999</v>
      </c>
      <c r="AI16" s="2" t="n">
        <v>3337172649.5423999</v>
      </c>
      <c r="AJ16" s="2" t="n">
        <v>12682623306.574301</v>
      </c>
      <c r="AK16" s="2" t="n">
        <v>17788941449.549198</v>
      </c>
      <c r="AL16" s="2" t="n">
        <v>24013941856.424</v>
      </c>
      <c r="AM16" s="2" t="n">
        <v>155474762.49419999</v>
      </c>
      <c r="AN16" s="2" t="n">
        <v>214487680.68149999</v>
      </c>
      <c r="AO16" s="2" t="n">
        <v>3466965.6674000002</v>
      </c>
      <c r="AP16" s="2" t="n">
        <v>-30134460.2491</v>
      </c>
      <c r="AQ16" s="2" t="n">
        <v>-25623324.281300001</v>
      </c>
      <c r="AR16" s="2" t="n">
        <v>159357.20989999999</v>
      </c>
      <c r="AS16" s="2"/>
      <c r="AT16" s="2"/>
      <c r="AU16" s="2"/>
      <c r="AV16" s="2" t="n">
        <v>0</v>
      </c>
      <c r="AW16" s="2"/>
      <c r="AX16" s="2"/>
      <c r="AY16" s="2"/>
      <c r="AZ16" s="2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14"/>
      <c r="F17" s="14"/>
      <c r="G17" s="14"/>
      <c r="H17" s="14"/>
      <c r="I17" s="25"/>
      <c r="J17" s="8"/>
      <c r="K17" s="8"/>
      <c r="L17" s="8"/>
      <c r="M17" s="8"/>
      <c r="O17" t="s">
        <v>463</v>
      </c>
      <c r="P17" t="s">
        <v>465</v>
      </c>
      <c r="Q17" t="s">
        <v>453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n">
        <v>2568323938.4033999</v>
      </c>
      <c r="AD17" s="2" t="n">
        <v>3725767451.0665002</v>
      </c>
      <c r="AE17" s="2" t="n">
        <v>4162984968.5699</v>
      </c>
      <c r="AF17" s="2" t="n">
        <v>3768674682.5221</v>
      </c>
      <c r="AG17" s="2" t="n">
        <v>3540830587.9182</v>
      </c>
      <c r="AH17" s="2" t="n">
        <v>3079458154.4917998</v>
      </c>
      <c r="AI17" s="2" t="n">
        <v>1715985743.4367001</v>
      </c>
      <c r="AJ17" s="2" t="n">
        <v>198755344.18790001</v>
      </c>
      <c r="AK17" s="2" t="n">
        <v>2757436866.5921001</v>
      </c>
      <c r="AL17" s="2" t="n">
        <v>1926203503.0450001</v>
      </c>
      <c r="AM17" s="2" t="n">
        <v>148234239.28119999</v>
      </c>
      <c r="AN17" s="2" t="n">
        <v>202057478.08419999</v>
      </c>
      <c r="AO17" s="2" t="n">
        <v>445944670.59109998</v>
      </c>
      <c r="AP17" s="2" t="n">
        <v>423932374.02759999</v>
      </c>
      <c r="AQ17" s="2" t="n">
        <v>444377956.64920002</v>
      </c>
      <c r="AR17" s="2" t="n">
        <v>605459300.17859995</v>
      </c>
      <c r="AS17" s="2" t="n">
        <v>340551662.98030001</v>
      </c>
      <c r="AT17" s="2" t="n">
        <v>958927782.09029996</v>
      </c>
      <c r="AU17" s="2" t="n">
        <v>0</v>
      </c>
      <c r="AV17" s="2" t="n">
        <v>50903.558599999997</v>
      </c>
      <c r="AW17" s="2" t="n">
        <v>0</v>
      </c>
      <c r="AX17" s="2" t="n">
        <v>0</v>
      </c>
      <c r="AY17" s="2" t="n">
        <v>0</v>
      </c>
      <c r="AZ17" s="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25"/>
      <c r="J18" s="8"/>
      <c r="K18" s="8"/>
      <c r="L18" s="8"/>
      <c r="M18" s="8"/>
      <c r="O18" t="s">
        <v>463</v>
      </c>
      <c r="P18" t="s">
        <v>424</v>
      </c>
      <c r="Q18" t="s">
        <v>444</v>
      </c>
      <c r="R18" t="s">
        <v>444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 t="n">
        <v>152012.74859999999</v>
      </c>
      <c r="AD18" s="2" t="n">
        <v>2708618.2691000002</v>
      </c>
      <c r="AE18" s="2" t="n">
        <v>37279355.6404</v>
      </c>
      <c r="AF18" s="2" t="n">
        <v>6714939.7319</v>
      </c>
      <c r="AG18" s="2" t="n">
        <v>2964059.6022000001</v>
      </c>
      <c r="AH18" s="2" t="n">
        <v>2483962.7620000001</v>
      </c>
      <c r="AI18" s="2" t="n">
        <v>20853329.1778</v>
      </c>
      <c r="AJ18" s="2" t="n">
        <v>18042618.5187</v>
      </c>
      <c r="AK18" s="2" t="n">
        <v>748090.06180000002</v>
      </c>
      <c r="AL18" s="2" t="n">
        <v>673627.13410000002</v>
      </c>
      <c r="AM18" s="2" t="n">
        <v>-27554.070100000001</v>
      </c>
      <c r="AN18" s="2" t="n">
        <v>-105169.63129999999</v>
      </c>
      <c r="AO18" s="2" t="n">
        <v>-3648.7</v>
      </c>
      <c r="AP18" s="2" t="n">
        <v>-52150.8511</v>
      </c>
      <c r="AQ18" s="2"/>
      <c r="AR18" s="2"/>
      <c r="AS18" s="2" t="n">
        <v>3579792.2708000001</v>
      </c>
      <c r="AT18" s="2" t="n">
        <v>-245</v>
      </c>
      <c r="AU18" s="2"/>
      <c r="AV18" s="2" t="n">
        <v>465885</v>
      </c>
      <c r="AW18" s="2" t="n">
        <v>0</v>
      </c>
      <c r="AX18" s="2" t="n">
        <v>376316</v>
      </c>
      <c r="AY18" s="2"/>
      <c r="AZ18" s="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25"/>
      <c r="J19" s="8"/>
      <c r="K19" s="8"/>
      <c r="L19" s="8"/>
      <c r="M19" s="8"/>
      <c r="O19" t="s">
        <v>463</v>
      </c>
      <c r="P19" t="s">
        <v>424</v>
      </c>
      <c r="Q19" t="s">
        <v>445</v>
      </c>
      <c r="R19" t="s">
        <v>446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 t="n">
        <v>13342</v>
      </c>
      <c r="AE19" s="2"/>
      <c r="AF19" s="2"/>
      <c r="AG19" s="2" t="n">
        <v>2885.2</v>
      </c>
      <c r="AH19" s="2"/>
      <c r="AI19" s="2" t="n">
        <v>35030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25"/>
      <c r="J20" s="8"/>
      <c r="K20" s="8"/>
      <c r="L20" s="8"/>
      <c r="M20" s="8"/>
      <c r="O20" t="s">
        <v>463</v>
      </c>
      <c r="P20" t="s">
        <v>424</v>
      </c>
      <c r="Q20" t="s">
        <v>445</v>
      </c>
      <c r="R20" t="s">
        <v>447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 t="n">
        <v>2378899.6963999998</v>
      </c>
      <c r="AD20" s="2" t="n">
        <v>1991250.8652999999</v>
      </c>
      <c r="AE20" s="2" t="n">
        <v>36653051.321599998</v>
      </c>
      <c r="AF20" s="2" t="n">
        <v>51402546.126599997</v>
      </c>
      <c r="AG20" s="2" t="n">
        <v>2676800.9803999998</v>
      </c>
      <c r="AH20" s="2" t="n">
        <v>863359</v>
      </c>
      <c r="AI20" s="2" t="n">
        <v>67611390</v>
      </c>
      <c r="AJ20" s="2" t="n">
        <v>-37033.468800000002</v>
      </c>
      <c r="AK20" s="2" t="n">
        <v>-192700.6617</v>
      </c>
      <c r="AL20" s="2" t="n">
        <v>0</v>
      </c>
      <c r="AM20" s="2" t="n">
        <v>-24487.710899999998</v>
      </c>
      <c r="AN20" s="2" t="n">
        <v>-3.86</v>
      </c>
      <c r="AO20" s="2" t="n">
        <v>-2829.1001000000001</v>
      </c>
      <c r="AP20" s="2" t="n">
        <v>-47572.269500000002</v>
      </c>
      <c r="AQ20" s="2"/>
      <c r="AR20" s="2"/>
      <c r="AS20" s="2" t="n">
        <v>-1.07</v>
      </c>
      <c r="AT20" s="2"/>
      <c r="AU20" s="2"/>
      <c r="AV20" s="2"/>
      <c r="AW20" s="2"/>
      <c r="AX20" s="2"/>
      <c r="AY20" s="2"/>
      <c r="AZ20" s="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25"/>
      <c r="J21" s="8"/>
      <c r="K21" s="8"/>
      <c r="L21" s="8"/>
      <c r="M21" s="8"/>
      <c r="O21" t="s">
        <v>463</v>
      </c>
      <c r="P21" t="s">
        <v>424</v>
      </c>
      <c r="Q21" t="s">
        <v>450</v>
      </c>
      <c r="R21" t="s">
        <v>450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 t="n">
        <v>1506412</v>
      </c>
      <c r="AE21" s="2" t="n">
        <v>9236544</v>
      </c>
      <c r="AF21" s="2" t="n">
        <v>6656444</v>
      </c>
      <c r="AG21" s="2" t="n">
        <v>1436950</v>
      </c>
      <c r="AH21" s="2" t="n">
        <v>431106.33010000002</v>
      </c>
      <c r="AI21" s="2" t="n">
        <v>9419920.8798999991</v>
      </c>
      <c r="AJ21" s="2" t="n">
        <v>0</v>
      </c>
      <c r="AK21" s="2" t="n">
        <v>-151143.5508</v>
      </c>
      <c r="AL21" s="2" t="n">
        <v>14525.3794</v>
      </c>
      <c r="AM21" s="2"/>
      <c r="AN21" s="2"/>
      <c r="AO21" s="2"/>
      <c r="AP21" s="2"/>
      <c r="AQ21" s="2"/>
      <c r="AR21" s="2"/>
      <c r="AS21" s="2" t="n">
        <v>0</v>
      </c>
      <c r="AT21" s="2"/>
      <c r="AU21" s="2"/>
      <c r="AV21" s="2"/>
      <c r="AW21" s="2" t="n">
        <v>0</v>
      </c>
      <c r="AX21" s="2" t="n">
        <v>0</v>
      </c>
      <c r="AY21" s="2" t="n">
        <v>0</v>
      </c>
      <c r="AZ21" s="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25"/>
      <c r="J22" s="8"/>
      <c r="K22" s="8"/>
      <c r="L22" s="8"/>
      <c r="M22" s="8"/>
      <c r="O22" t="s">
        <v>463</v>
      </c>
      <c r="P22" t="s">
        <v>424</v>
      </c>
      <c r="Q22" t="s">
        <v>452</v>
      </c>
      <c r="R22" t="s">
        <v>452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 t="n">
        <v>0</v>
      </c>
      <c r="AE22" s="2" t="n">
        <v>523464.71879999997</v>
      </c>
      <c r="AF22" s="2" t="n">
        <v>21271.0625</v>
      </c>
      <c r="AG22" s="2"/>
      <c r="AH22" s="2"/>
      <c r="AI22" s="2" t="n">
        <v>0</v>
      </c>
      <c r="AJ22" s="2"/>
      <c r="AK22" s="2" t="n">
        <v>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25"/>
      <c r="J23" s="8"/>
      <c r="K23" s="8"/>
      <c r="L23" s="8"/>
      <c r="M23" s="8"/>
      <c r="O23" t="s">
        <v>463</v>
      </c>
      <c r="P23" t="s">
        <v>424</v>
      </c>
      <c r="Q23" t="s">
        <v>453</v>
      </c>
      <c r="R23" t="s">
        <v>454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 t="n">
        <v>12475</v>
      </c>
      <c r="AE23" s="2" t="n">
        <v>461178</v>
      </c>
      <c r="AF23" s="2" t="n">
        <v>37618</v>
      </c>
      <c r="AG23" s="2"/>
      <c r="AH23" s="2" t="n">
        <v>5986</v>
      </c>
      <c r="AI23" s="2" t="n">
        <v>11200894</v>
      </c>
      <c r="AJ23" s="2" t="n">
        <v>42000</v>
      </c>
      <c r="AK23" s="2" t="n">
        <v>-28097.480100000001</v>
      </c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25"/>
      <c r="J24" s="8"/>
      <c r="K24" s="8"/>
      <c r="L24" s="8"/>
      <c r="M24" s="8"/>
      <c r="O24" t="s">
        <v>463</v>
      </c>
      <c r="P24" t="s">
        <v>424</v>
      </c>
      <c r="Q24" t="s">
        <v>453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 t="n">
        <v>5329006.2975000003</v>
      </c>
      <c r="AD24" s="2" t="n">
        <v>2171639.4081000001</v>
      </c>
      <c r="AE24" s="2" t="n">
        <v>-26023.804499999998</v>
      </c>
      <c r="AF24" s="2" t="n">
        <v>145653.9198</v>
      </c>
      <c r="AG24" s="2" t="n">
        <v>-2500</v>
      </c>
      <c r="AH24" s="2" t="n">
        <v>18222.030200000001</v>
      </c>
      <c r="AI24" s="2" t="n">
        <v>627730.75</v>
      </c>
      <c r="AJ24" s="2" t="n">
        <v>0</v>
      </c>
      <c r="AK24" s="2" t="n">
        <v>-8105.15</v>
      </c>
      <c r="AL24" s="2" t="n">
        <v>298015.61979999999</v>
      </c>
      <c r="AM24" s="2" t="n">
        <v>-1421.5</v>
      </c>
      <c r="AN24" s="2" t="n">
        <v>-179.34</v>
      </c>
      <c r="AO24" s="2"/>
      <c r="AP24" s="2"/>
      <c r="AQ24" s="2"/>
      <c r="AR24" s="2" t="n">
        <v>30000</v>
      </c>
      <c r="AS24" s="2" t="n">
        <v>1738.23</v>
      </c>
      <c r="AT24" s="2" t="n">
        <v>1345852</v>
      </c>
      <c r="AU24" s="2" t="n">
        <v>20204.710899999998</v>
      </c>
      <c r="AV24" s="2" t="n">
        <v>0</v>
      </c>
      <c r="AW24" s="2" t="n">
        <v>314555.625</v>
      </c>
      <c r="AX24" s="2" t="n">
        <v>10000</v>
      </c>
      <c r="AY24" s="2"/>
      <c r="AZ24" s="2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14"/>
      <c r="F25" s="14"/>
      <c r="G25" s="14"/>
      <c r="H25" s="14"/>
      <c r="I25" s="25"/>
      <c r="J25" s="8"/>
      <c r="K25" s="8"/>
      <c r="L25" s="8"/>
      <c r="M25" s="8"/>
      <c r="O25" t="s">
        <v>412</v>
      </c>
      <c r="P25" t="s">
        <v>464</v>
      </c>
      <c r="Q25" t="s">
        <v>444</v>
      </c>
      <c r="R25" t="s">
        <v>444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 t="n">
        <v>24150836</v>
      </c>
      <c r="AD25" s="2" t="n">
        <v>1377260379</v>
      </c>
      <c r="AE25" s="2" t="n">
        <v>1430938287</v>
      </c>
      <c r="AF25" s="2" t="n">
        <v>1168676887</v>
      </c>
      <c r="AG25" s="2" t="n">
        <v>1428836963.1529</v>
      </c>
      <c r="AH25" s="2" t="n">
        <v>1046530308.98</v>
      </c>
      <c r="AI25" s="2" t="n">
        <v>1598156024.3634</v>
      </c>
      <c r="AJ25" s="2" t="n">
        <v>2798015381.5292001</v>
      </c>
      <c r="AK25" s="2" t="n">
        <v>2234899355.1708002</v>
      </c>
      <c r="AL25" s="2" t="n">
        <v>4066873989.2122002</v>
      </c>
      <c r="AM25" s="2" t="n">
        <v>1664364130.286</v>
      </c>
      <c r="AN25" s="2" t="n">
        <v>9656390956.0132999</v>
      </c>
      <c r="AO25" s="2" t="n">
        <v>10126191279.3097</v>
      </c>
      <c r="AP25" s="2" t="n">
        <v>10987015411.298201</v>
      </c>
      <c r="AQ25" s="2" t="n">
        <v>6939037497.0340004</v>
      </c>
      <c r="AR25" s="2" t="n">
        <v>9312801172.4039993</v>
      </c>
      <c r="AS25" s="2" t="n">
        <v>12678010834.454599</v>
      </c>
      <c r="AT25" s="2" t="n">
        <v>12008041037.566601</v>
      </c>
      <c r="AU25" s="2" t="n">
        <v>9815417534.2731991</v>
      </c>
      <c r="AV25" s="2" t="n">
        <v>15933045150.513399</v>
      </c>
      <c r="AW25" s="2" t="n">
        <v>22232700036.276699</v>
      </c>
      <c r="AX25" s="2" t="n">
        <v>12059736784.253401</v>
      </c>
      <c r="AY25" s="2" t="n">
        <v>8414666718.4875002</v>
      </c>
      <c r="AZ25" s="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25"/>
      <c r="J26" s="8"/>
      <c r="K26" s="8"/>
      <c r="L26" s="8"/>
      <c r="M26" s="8"/>
      <c r="O26" t="s">
        <v>412</v>
      </c>
      <c r="P26" t="s">
        <v>464</v>
      </c>
      <c r="Q26" t="s">
        <v>445</v>
      </c>
      <c r="R26" t="s">
        <v>446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 t="n">
        <v>2440843</v>
      </c>
      <c r="AE26" s="2" t="n">
        <v>24604578</v>
      </c>
      <c r="AF26" s="2" t="n">
        <v>26133875</v>
      </c>
      <c r="AG26" s="2" t="n">
        <v>26285912</v>
      </c>
      <c r="AH26" s="2" t="n">
        <v>22693750</v>
      </c>
      <c r="AI26" s="2" t="n">
        <v>26024177</v>
      </c>
      <c r="AJ26" s="2" t="n">
        <v>3967260.0079000001</v>
      </c>
      <c r="AK26" s="2" t="n">
        <v>8966674.4844000004</v>
      </c>
      <c r="AL26" s="2" t="n">
        <v>54598319.377700001</v>
      </c>
      <c r="AM26" s="2" t="n">
        <v>984565.25829999999</v>
      </c>
      <c r="AN26" s="2" t="n">
        <v>518887937.70969999</v>
      </c>
      <c r="AO26" s="2" t="n">
        <v>494351043.51700002</v>
      </c>
      <c r="AP26" s="2" t="n">
        <v>429048315.51990002</v>
      </c>
      <c r="AQ26" s="2" t="n">
        <v>403755320.0399</v>
      </c>
      <c r="AR26" s="2" t="n">
        <v>221121469.36059999</v>
      </c>
      <c r="AS26" s="2" t="n">
        <v>203407593.85519999</v>
      </c>
      <c r="AT26" s="2" t="n">
        <v>268922097.07590002</v>
      </c>
      <c r="AU26" s="2" t="n">
        <v>340481590.44840002</v>
      </c>
      <c r="AV26" s="2" t="n">
        <v>42086040.413000003</v>
      </c>
      <c r="AW26" s="2" t="n">
        <v>36698116.843900003</v>
      </c>
      <c r="AX26" s="2" t="n">
        <v>68846980.252200007</v>
      </c>
      <c r="AY26" s="2" t="n">
        <v>760288802.70039999</v>
      </c>
      <c r="AZ26" s="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25"/>
      <c r="J27" s="8"/>
      <c r="K27" s="8"/>
      <c r="L27" s="8"/>
      <c r="M27" s="8"/>
      <c r="O27" t="s">
        <v>412</v>
      </c>
      <c r="P27" t="s">
        <v>464</v>
      </c>
      <c r="Q27" t="s">
        <v>445</v>
      </c>
      <c r="R27" t="s">
        <v>447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 t="n">
        <v>8747238</v>
      </c>
      <c r="AE27" s="2" t="n">
        <v>645005</v>
      </c>
      <c r="AF27" s="2" t="n">
        <v>11968116</v>
      </c>
      <c r="AG27" s="2" t="n">
        <v>6376930</v>
      </c>
      <c r="AH27" s="2" t="n">
        <v>12896973</v>
      </c>
      <c r="AI27" s="2" t="n">
        <v>11348739</v>
      </c>
      <c r="AJ27" s="2" t="n">
        <v>3303558.9992</v>
      </c>
      <c r="AK27" s="2" t="n">
        <v>9694499.3566999994</v>
      </c>
      <c r="AL27" s="2" t="n">
        <v>3845494.9766000002</v>
      </c>
      <c r="AM27" s="2" t="n">
        <v>2562887</v>
      </c>
      <c r="AN27" s="2" t="n">
        <v>15186970.786900001</v>
      </c>
      <c r="AO27" s="2" t="n">
        <v>16237036.4925</v>
      </c>
      <c r="AP27" s="2" t="n">
        <v>26316604.809999999</v>
      </c>
      <c r="AQ27" s="2" t="n">
        <v>15652833.3994</v>
      </c>
      <c r="AR27" s="2" t="n">
        <v>12410947.2322</v>
      </c>
      <c r="AS27" s="2" t="n">
        <v>-405061.23790000001</v>
      </c>
      <c r="AT27" s="2" t="n">
        <v>-112640.6934</v>
      </c>
      <c r="AU27" s="2" t="n">
        <v>-3745296.2401999999</v>
      </c>
      <c r="AV27" s="2" t="n">
        <v>-1680888.2290000001</v>
      </c>
      <c r="AW27" s="2" t="n">
        <v>-298753.63099999999</v>
      </c>
      <c r="AX27" s="2" t="n">
        <v>4323174.0508000003</v>
      </c>
      <c r="AY27" s="2" t="n">
        <v>3123781.29</v>
      </c>
      <c r="AZ27" s="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25"/>
      <c r="J28" s="8"/>
      <c r="K28" s="8"/>
      <c r="L28" s="8"/>
      <c r="M28" s="8"/>
      <c r="O28" t="s">
        <v>412</v>
      </c>
      <c r="P28" t="s">
        <v>464</v>
      </c>
      <c r="Q28" t="s">
        <v>448</v>
      </c>
      <c r="R28" t="s">
        <v>448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 t="n">
        <v>32051720</v>
      </c>
      <c r="AE28" s="2" t="n">
        <v>21623555</v>
      </c>
      <c r="AF28" s="2" t="n">
        <v>10360088</v>
      </c>
      <c r="AG28" s="2"/>
      <c r="AH28" s="2" t="n">
        <v>672587</v>
      </c>
      <c r="AI28" s="2" t="n">
        <v>7655429</v>
      </c>
      <c r="AJ28" s="2" t="n">
        <v>4065188</v>
      </c>
      <c r="AK28" s="2" t="n">
        <v>11208734</v>
      </c>
      <c r="AL28" s="2" t="n">
        <v>21337931.4219</v>
      </c>
      <c r="AM28" s="2" t="n">
        <v>16926781.703200001</v>
      </c>
      <c r="AN28" s="2" t="n">
        <v>66555296.617299996</v>
      </c>
      <c r="AO28" s="2" t="n">
        <v>49051949.781199999</v>
      </c>
      <c r="AP28" s="2" t="n">
        <v>209546431.57260001</v>
      </c>
      <c r="AQ28" s="2" t="n">
        <v>596650777</v>
      </c>
      <c r="AR28" s="2" t="n">
        <v>4114525211.8323002</v>
      </c>
      <c r="AS28" s="2" t="n">
        <v>6625015261.2774</v>
      </c>
      <c r="AT28" s="2" t="n">
        <v>1901731342.3961999</v>
      </c>
      <c r="AU28" s="2" t="n">
        <v>6320171298.9309998</v>
      </c>
      <c r="AV28" s="2" t="n">
        <v>9711790440.4185009</v>
      </c>
      <c r="AW28" s="2" t="n">
        <v>8565517083.0887003</v>
      </c>
      <c r="AX28" s="2" t="n">
        <v>-456966018.99540001</v>
      </c>
      <c r="AY28" s="2" t="n">
        <v>5543393109.0482998</v>
      </c>
      <c r="AZ28" s="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25"/>
      <c r="J29" s="8"/>
      <c r="K29" s="8"/>
      <c r="L29" s="8"/>
      <c r="M29" s="8"/>
      <c r="O29" t="s">
        <v>412</v>
      </c>
      <c r="P29" t="s">
        <v>464</v>
      </c>
      <c r="Q29" t="s">
        <v>450</v>
      </c>
      <c r="R29" t="s">
        <v>450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 t="n">
        <v>20385760</v>
      </c>
      <c r="AE29" s="2" t="n">
        <v>41918660.273400001</v>
      </c>
      <c r="AF29" s="2" t="n">
        <v>70984906</v>
      </c>
      <c r="AG29" s="2" t="n">
        <v>31569966</v>
      </c>
      <c r="AH29" s="2" t="n">
        <v>256562466</v>
      </c>
      <c r="AI29" s="2" t="n">
        <v>287435815.34380001</v>
      </c>
      <c r="AJ29" s="2" t="n">
        <v>240160995.5756</v>
      </c>
      <c r="AK29" s="2" t="n">
        <v>91542316.727300003</v>
      </c>
      <c r="AL29" s="2" t="n">
        <v>201127834.25260001</v>
      </c>
      <c r="AM29" s="2" t="n">
        <v>123180086</v>
      </c>
      <c r="AN29" s="2" t="n">
        <v>524969680.95899999</v>
      </c>
      <c r="AO29" s="2" t="n">
        <v>410385436.8775</v>
      </c>
      <c r="AP29" s="2" t="n">
        <v>654300046.92770004</v>
      </c>
      <c r="AQ29" s="2" t="n">
        <v>569480643.0697</v>
      </c>
      <c r="AR29" s="2" t="n">
        <v>952191990.02909994</v>
      </c>
      <c r="AS29" s="2" t="n">
        <v>1484180702.7037001</v>
      </c>
      <c r="AT29" s="2" t="n">
        <v>1463603915.1633</v>
      </c>
      <c r="AU29" s="2" t="n">
        <v>909063057.61259997</v>
      </c>
      <c r="AV29" s="2" t="n">
        <v>1135223520.0762</v>
      </c>
      <c r="AW29" s="2" t="n">
        <v>931581477.72909999</v>
      </c>
      <c r="AX29" s="2" t="n">
        <v>829859708.579</v>
      </c>
      <c r="AY29" s="2" t="n">
        <v>802198167.48469996</v>
      </c>
      <c r="AZ29" s="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25"/>
      <c r="J30" s="8"/>
      <c r="K30" s="8"/>
      <c r="L30" s="8"/>
      <c r="M30" s="8"/>
      <c r="O30" t="s">
        <v>412</v>
      </c>
      <c r="P30" t="s">
        <v>464</v>
      </c>
      <c r="Q30" t="s">
        <v>452</v>
      </c>
      <c r="R30" t="s">
        <v>452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 t="n">
        <v>25159328</v>
      </c>
      <c r="AD30" s="2" t="n">
        <v>112384147</v>
      </c>
      <c r="AE30" s="2" t="n">
        <v>139667843</v>
      </c>
      <c r="AF30" s="2" t="n">
        <v>162566494</v>
      </c>
      <c r="AG30" s="2" t="n">
        <v>41529935</v>
      </c>
      <c r="AH30" s="2" t="n">
        <v>119000926</v>
      </c>
      <c r="AI30" s="2" t="n">
        <v>494761907</v>
      </c>
      <c r="AJ30" s="2" t="n">
        <v>462281069.1875</v>
      </c>
      <c r="AK30" s="2" t="n">
        <v>564156257.5</v>
      </c>
      <c r="AL30" s="2" t="n">
        <v>391124854.5571</v>
      </c>
      <c r="AM30" s="2" t="n">
        <v>1542075139.0713</v>
      </c>
      <c r="AN30" s="2" t="n">
        <v>2514257648.3741999</v>
      </c>
      <c r="AO30" s="2" t="n">
        <v>6744270064.5949001</v>
      </c>
      <c r="AP30" s="2" t="n">
        <v>3414413614.1216002</v>
      </c>
      <c r="AQ30" s="2" t="n">
        <v>2418906888.7723999</v>
      </c>
      <c r="AR30" s="2" t="n">
        <v>2933651251.6230001</v>
      </c>
      <c r="AS30" s="2" t="n">
        <v>5651840942.9459</v>
      </c>
      <c r="AT30" s="2" t="n">
        <v>8908445322.3167992</v>
      </c>
      <c r="AU30" s="2" t="n">
        <v>9594330877.6858997</v>
      </c>
      <c r="AV30" s="2" t="n">
        <v>3748546513.4892001</v>
      </c>
      <c r="AW30" s="2" t="n">
        <v>9973560814.7521</v>
      </c>
      <c r="AX30" s="2" t="n">
        <v>5029099946.6496</v>
      </c>
      <c r="AY30" s="2" t="n">
        <v>14288026586.858101</v>
      </c>
      <c r="AZ30" s="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25"/>
      <c r="J31" s="8"/>
      <c r="K31" s="8"/>
      <c r="L31" s="8"/>
      <c r="M31" s="8"/>
      <c r="O31" t="s">
        <v>412</v>
      </c>
      <c r="P31" t="s">
        <v>464</v>
      </c>
      <c r="Q31" t="s">
        <v>453</v>
      </c>
      <c r="R31" t="s">
        <v>454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 t="n">
        <v>340432175.89999998</v>
      </c>
      <c r="AK31" s="2" t="n">
        <v>19112611</v>
      </c>
      <c r="AL31" s="2" t="n">
        <v>57209999.656300001</v>
      </c>
      <c r="AM31" s="2"/>
      <c r="AN31" s="2" t="n">
        <v>285402</v>
      </c>
      <c r="AO31" s="2" t="n">
        <v>-5023.5298000000003</v>
      </c>
      <c r="AP31" s="2" t="n">
        <v>200733.37</v>
      </c>
      <c r="AQ31" s="2" t="n">
        <v>0</v>
      </c>
      <c r="AR31" s="2"/>
      <c r="AS31" s="2"/>
      <c r="AT31" s="2" t="n">
        <v>0</v>
      </c>
      <c r="AU31" s="2"/>
      <c r="AV31" s="2"/>
      <c r="AW31" s="2"/>
      <c r="AX31" s="2"/>
      <c r="AY31" s="2"/>
      <c r="AZ31" s="2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14"/>
      <c r="F32" s="14"/>
      <c r="G32" s="14"/>
      <c r="H32" s="14"/>
      <c r="I32" s="25"/>
      <c r="J32" s="8"/>
      <c r="K32" s="8"/>
      <c r="L32" s="8"/>
      <c r="M32" s="8"/>
      <c r="O32" t="s">
        <v>412</v>
      </c>
      <c r="P32" t="s">
        <v>464</v>
      </c>
      <c r="Q32" t="s">
        <v>453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 t="n">
        <v>129644120</v>
      </c>
      <c r="AD32" s="2" t="n">
        <v>6424404</v>
      </c>
      <c r="AE32" s="2" t="n">
        <v>11210007</v>
      </c>
      <c r="AF32" s="2" t="n">
        <v>13375694</v>
      </c>
      <c r="AG32" s="2" t="n">
        <v>20484200</v>
      </c>
      <c r="AH32" s="2" t="n">
        <v>71009366</v>
      </c>
      <c r="AI32" s="2" t="n">
        <v>302236636.5</v>
      </c>
      <c r="AJ32" s="2" t="n">
        <v>-24560</v>
      </c>
      <c r="AK32" s="2" t="n">
        <v>648.46089999999799</v>
      </c>
      <c r="AL32" s="2" t="n">
        <v>1627102.2422</v>
      </c>
      <c r="AM32" s="2" t="n">
        <v>0</v>
      </c>
      <c r="AN32" s="2" t="n">
        <v>152596707</v>
      </c>
      <c r="AO32" s="2" t="n">
        <v>2032982538.4302001</v>
      </c>
      <c r="AP32" s="2" t="n">
        <v>146462449.21489999</v>
      </c>
      <c r="AQ32" s="2" t="n">
        <v>140080588.3096</v>
      </c>
      <c r="AR32" s="2" t="n">
        <v>197933652.64989999</v>
      </c>
      <c r="AS32" s="2" t="n">
        <v>424480892.32319999</v>
      </c>
      <c r="AT32" s="2" t="n">
        <v>-293039107.625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25"/>
      <c r="J33" s="8"/>
      <c r="K33" s="8"/>
      <c r="L33" s="8"/>
      <c r="M33" s="8"/>
      <c r="O33" t="s">
        <v>412</v>
      </c>
      <c r="P33" t="s">
        <v>465</v>
      </c>
      <c r="Q33" t="s">
        <v>444</v>
      </c>
      <c r="R33" t="s">
        <v>444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 t="n">
        <v>246239175.78909999</v>
      </c>
      <c r="AE33" s="2" t="n">
        <v>196347148.625</v>
      </c>
      <c r="AF33" s="2" t="n">
        <v>223352197</v>
      </c>
      <c r="AG33" s="2" t="n">
        <v>289179075.375</v>
      </c>
      <c r="AH33" s="2" t="n">
        <v>425849226.7992</v>
      </c>
      <c r="AI33" s="2" t="n">
        <v>432880159.65039998</v>
      </c>
      <c r="AJ33" s="2" t="n">
        <v>263655040.618</v>
      </c>
      <c r="AK33" s="2" t="n">
        <v>213641170.914</v>
      </c>
      <c r="AL33" s="2" t="n">
        <v>227858177.8195</v>
      </c>
      <c r="AM33" s="2" t="n">
        <v>480437647.29710001</v>
      </c>
      <c r="AN33" s="2" t="n">
        <v>1068688073.9361</v>
      </c>
      <c r="AO33" s="2" t="n">
        <v>3776861823.2391</v>
      </c>
      <c r="AP33" s="2" t="n">
        <v>2150240381.9559002</v>
      </c>
      <c r="AQ33" s="2" t="n">
        <v>2699007681.2399998</v>
      </c>
      <c r="AR33" s="2" t="n">
        <v>3588767464.1557999</v>
      </c>
      <c r="AS33" s="2" t="n">
        <v>3712735153.8989</v>
      </c>
      <c r="AT33" s="2" t="n">
        <v>2898131976.0479002</v>
      </c>
      <c r="AU33" s="2" t="n">
        <v>3647137465.7185001</v>
      </c>
      <c r="AV33" s="2" t="n">
        <v>2907153465.6550999</v>
      </c>
      <c r="AW33" s="2" t="n">
        <v>2736815772.3624001</v>
      </c>
      <c r="AX33" s="2" t="n">
        <v>2738585042.9916</v>
      </c>
      <c r="AY33" s="2" t="n">
        <v>3418607074.0514998</v>
      </c>
      <c r="AZ33" s="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25"/>
      <c r="J34" s="8"/>
      <c r="K34" s="8"/>
      <c r="L34" s="8"/>
      <c r="M34" s="8"/>
      <c r="O34" t="s">
        <v>412</v>
      </c>
      <c r="P34" t="s">
        <v>465</v>
      </c>
      <c r="Q34" t="s">
        <v>445</v>
      </c>
      <c r="R34" t="s">
        <v>446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 t="n">
        <v>1265337</v>
      </c>
      <c r="AE34" s="2" t="n">
        <v>2214474</v>
      </c>
      <c r="AF34" s="2" t="n">
        <v>1609039</v>
      </c>
      <c r="AG34" s="2" t="n">
        <v>256189</v>
      </c>
      <c r="AH34" s="2" t="n">
        <v>1564190</v>
      </c>
      <c r="AI34" s="2" t="n">
        <v>0</v>
      </c>
      <c r="AJ34" s="2" t="n">
        <v>364855.72850000003</v>
      </c>
      <c r="AK34" s="2" t="n">
        <v>0</v>
      </c>
      <c r="AL34" s="2" t="n">
        <v>0</v>
      </c>
      <c r="AM34" s="2" t="n">
        <v>-98076.226599999995</v>
      </c>
      <c r="AN34" s="2" t="n">
        <v>24826904.475099999</v>
      </c>
      <c r="AO34" s="2" t="n">
        <v>6274326.3360000001</v>
      </c>
      <c r="AP34" s="2" t="n">
        <v>1302407.6599999999</v>
      </c>
      <c r="AQ34" s="2" t="n">
        <v>3616549.74</v>
      </c>
      <c r="AR34" s="2" t="n">
        <v>5433430.2999999998</v>
      </c>
      <c r="AS34" s="2" t="n">
        <v>17454493.406300001</v>
      </c>
      <c r="AT34" s="2" t="n">
        <v>111731907</v>
      </c>
      <c r="AU34" s="2" t="n">
        <v>11736433</v>
      </c>
      <c r="AV34" s="2" t="n">
        <v>13156486.0001</v>
      </c>
      <c r="AW34" s="2" t="n">
        <v>20275027.640700001</v>
      </c>
      <c r="AX34" s="2" t="n">
        <v>25952</v>
      </c>
      <c r="AY34" s="2" t="n">
        <v>-16365081.01</v>
      </c>
      <c r="AZ34" s="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25"/>
      <c r="J35" s="8"/>
      <c r="K35" s="8"/>
      <c r="L35" s="8"/>
      <c r="M35" s="8"/>
      <c r="O35" t="s">
        <v>412</v>
      </c>
      <c r="P35" t="s">
        <v>465</v>
      </c>
      <c r="Q35" t="s">
        <v>445</v>
      </c>
      <c r="R35" t="s">
        <v>447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 t="n">
        <v>975491</v>
      </c>
      <c r="AD35" s="2" t="n">
        <v>20926248</v>
      </c>
      <c r="AE35" s="2" t="n">
        <v>50187188</v>
      </c>
      <c r="AF35" s="2" t="n">
        <v>66714367</v>
      </c>
      <c r="AG35" s="2" t="n">
        <v>47288727</v>
      </c>
      <c r="AH35" s="2" t="n">
        <v>52313118.316500001</v>
      </c>
      <c r="AI35" s="2" t="n">
        <v>64637066.871100001</v>
      </c>
      <c r="AJ35" s="2" t="n">
        <v>180680598.88460001</v>
      </c>
      <c r="AK35" s="2" t="n">
        <v>60448247.552199997</v>
      </c>
      <c r="AL35" s="2" t="n">
        <v>92030859.373699993</v>
      </c>
      <c r="AM35" s="2" t="n">
        <v>64782516.326899998</v>
      </c>
      <c r="AN35" s="2" t="n">
        <v>224022878.36309999</v>
      </c>
      <c r="AO35" s="2" t="n">
        <v>193991337.0835</v>
      </c>
      <c r="AP35" s="2" t="n">
        <v>141740924.23730001</v>
      </c>
      <c r="AQ35" s="2" t="n">
        <v>78302515.514899999</v>
      </c>
      <c r="AR35" s="2" t="n">
        <v>181935868.04480001</v>
      </c>
      <c r="AS35" s="2" t="n">
        <v>127605241.215</v>
      </c>
      <c r="AT35" s="2" t="n">
        <v>140995270.74579999</v>
      </c>
      <c r="AU35" s="2" t="n">
        <v>160896257.3572</v>
      </c>
      <c r="AV35" s="2" t="n">
        <v>226588732.98449999</v>
      </c>
      <c r="AW35" s="2" t="n">
        <v>236152374.4057</v>
      </c>
      <c r="AX35" s="2" t="n">
        <v>231650570.11680001</v>
      </c>
      <c r="AY35" s="2" t="n">
        <v>209223865.01730001</v>
      </c>
      <c r="AZ35" s="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25"/>
      <c r="J36" s="8"/>
      <c r="K36" s="8"/>
      <c r="L36" s="8"/>
      <c r="M36" s="8"/>
      <c r="O36" t="s">
        <v>412</v>
      </c>
      <c r="P36" t="s">
        <v>465</v>
      </c>
      <c r="Q36" t="s">
        <v>448</v>
      </c>
      <c r="R36" t="s">
        <v>448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 t="n">
        <v>16167422</v>
      </c>
      <c r="AE36" s="2" t="n">
        <v>16840213</v>
      </c>
      <c r="AF36" s="2" t="n">
        <v>29533518</v>
      </c>
      <c r="AG36" s="2" t="n">
        <v>7417281</v>
      </c>
      <c r="AH36" s="2" t="n">
        <v>9600984</v>
      </c>
      <c r="AI36" s="2" t="n">
        <v>2007369</v>
      </c>
      <c r="AJ36" s="2" t="n">
        <v>-5346050.375</v>
      </c>
      <c r="AK36" s="2" t="n">
        <v>8215074.4501999998</v>
      </c>
      <c r="AL36" s="2" t="n">
        <v>12763107.6699</v>
      </c>
      <c r="AM36" s="2" t="n">
        <v>385964812.92049998</v>
      </c>
      <c r="AN36" s="2" t="n">
        <v>113898111.53120001</v>
      </c>
      <c r="AO36" s="2" t="n">
        <v>84032879.474399999</v>
      </c>
      <c r="AP36" s="2" t="n">
        <v>68932357.75</v>
      </c>
      <c r="AQ36" s="2" t="n">
        <v>83547917.542500004</v>
      </c>
      <c r="AR36" s="2" t="n">
        <v>364673016.30580002</v>
      </c>
      <c r="AS36" s="2" t="n">
        <v>288997127.9224</v>
      </c>
      <c r="AT36" s="2" t="n">
        <v>607565511.90320003</v>
      </c>
      <c r="AU36" s="2" t="n">
        <v>828200430.23160005</v>
      </c>
      <c r="AV36" s="2" t="n">
        <v>1447942594.0411</v>
      </c>
      <c r="AW36" s="2" t="n">
        <v>1285581327.4124</v>
      </c>
      <c r="AX36" s="2" t="n">
        <v>1084225753.7988999</v>
      </c>
      <c r="AY36" s="2" t="n">
        <v>996813528.99339998</v>
      </c>
      <c r="AZ36" s="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25"/>
      <c r="J37" s="8"/>
      <c r="K37" s="8"/>
      <c r="L37" s="8"/>
      <c r="M37" s="8"/>
      <c r="O37" t="s">
        <v>412</v>
      </c>
      <c r="P37" t="s">
        <v>465</v>
      </c>
      <c r="Q37" t="s">
        <v>450</v>
      </c>
      <c r="R37" t="s">
        <v>450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 t="n">
        <v>54654401</v>
      </c>
      <c r="AD37" s="2" t="n">
        <v>127891927</v>
      </c>
      <c r="AE37" s="2" t="n">
        <v>254565323</v>
      </c>
      <c r="AF37" s="2" t="n">
        <v>174169401</v>
      </c>
      <c r="AG37" s="2" t="n">
        <v>219260363</v>
      </c>
      <c r="AH37" s="2" t="n">
        <v>552468936.15240002</v>
      </c>
      <c r="AI37" s="2" t="n">
        <v>166589438.29980001</v>
      </c>
      <c r="AJ37" s="2" t="n">
        <v>553450501.23539996</v>
      </c>
      <c r="AK37" s="2" t="n">
        <v>291811803.57800001</v>
      </c>
      <c r="AL37" s="2" t="n">
        <v>478214416.55900002</v>
      </c>
      <c r="AM37" s="2" t="n">
        <v>949247621.33700001</v>
      </c>
      <c r="AN37" s="2" t="n">
        <v>1324235619.0985999</v>
      </c>
      <c r="AO37" s="2" t="n">
        <v>1680076409.4920001</v>
      </c>
      <c r="AP37" s="2" t="n">
        <v>1570487074.6254001</v>
      </c>
      <c r="AQ37" s="2" t="n">
        <v>1410795263.0644</v>
      </c>
      <c r="AR37" s="2" t="n">
        <v>2252139481.2781</v>
      </c>
      <c r="AS37" s="2" t="n">
        <v>1779875253.1803</v>
      </c>
      <c r="AT37" s="2" t="n">
        <v>1955166942.7216001</v>
      </c>
      <c r="AU37" s="2" t="n">
        <v>2586755582.8441</v>
      </c>
      <c r="AV37" s="2" t="n">
        <v>1809737408.0241001</v>
      </c>
      <c r="AW37" s="2" t="n">
        <v>2689578929.3154001</v>
      </c>
      <c r="AX37" s="2" t="n">
        <v>2464055153.1682</v>
      </c>
      <c r="AY37" s="2" t="n">
        <v>2895169219.5762</v>
      </c>
      <c r="AZ37" s="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25"/>
      <c r="J38" s="8"/>
      <c r="K38" s="8"/>
      <c r="L38" s="8"/>
      <c r="M38" s="8"/>
      <c r="O38" t="s">
        <v>412</v>
      </c>
      <c r="P38" t="s">
        <v>465</v>
      </c>
      <c r="Q38" t="s">
        <v>452</v>
      </c>
      <c r="R38" t="s">
        <v>452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 t="n">
        <v>500000</v>
      </c>
      <c r="AD38" s="2" t="n">
        <v>72335404</v>
      </c>
      <c r="AE38" s="2" t="n">
        <v>18418916</v>
      </c>
      <c r="AF38" s="2" t="n">
        <v>17331731</v>
      </c>
      <c r="AG38" s="2" t="n">
        <v>3217047</v>
      </c>
      <c r="AH38" s="2" t="n">
        <v>6076461</v>
      </c>
      <c r="AI38" s="2" t="n">
        <v>767259</v>
      </c>
      <c r="AJ38" s="2" t="n">
        <v>25080296.050799999</v>
      </c>
      <c r="AK38" s="2" t="n">
        <v>20732146</v>
      </c>
      <c r="AL38" s="2" t="n">
        <v>47715523.468699999</v>
      </c>
      <c r="AM38" s="2" t="n">
        <v>60405078.469999999</v>
      </c>
      <c r="AN38" s="2" t="n">
        <v>218804142.63499999</v>
      </c>
      <c r="AO38" s="2" t="n">
        <v>2131736105.7140999</v>
      </c>
      <c r="AP38" s="2" t="n">
        <v>315917694.38</v>
      </c>
      <c r="AQ38" s="2" t="n">
        <v>421024116.95999998</v>
      </c>
      <c r="AR38" s="2" t="n">
        <v>49792224.542999998</v>
      </c>
      <c r="AS38" s="2" t="n">
        <v>692699179.52129996</v>
      </c>
      <c r="AT38" s="2" t="n">
        <v>1051576146.677</v>
      </c>
      <c r="AU38" s="2" t="n">
        <v>602709337.65030003</v>
      </c>
      <c r="AV38" s="2" t="n">
        <v>1399299418.1521001</v>
      </c>
      <c r="AW38" s="2" t="n">
        <v>1393447247.2184999</v>
      </c>
      <c r="AX38" s="2" t="n">
        <v>730701812.005</v>
      </c>
      <c r="AY38" s="2" t="n">
        <v>1412107010.5671</v>
      </c>
      <c r="AZ38" s="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25"/>
      <c r="J39" s="8"/>
      <c r="K39" s="8"/>
      <c r="L39" s="8"/>
      <c r="M39" s="8"/>
      <c r="O39" t="s">
        <v>412</v>
      </c>
      <c r="P39" t="s">
        <v>465</v>
      </c>
      <c r="Q39" t="s">
        <v>453</v>
      </c>
      <c r="R39" t="s">
        <v>454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 t="n">
        <v>0</v>
      </c>
      <c r="AG39" s="2"/>
      <c r="AH39" s="2"/>
      <c r="AI39" s="2"/>
      <c r="AJ39" s="2" t="n">
        <v>30726071.201200001</v>
      </c>
      <c r="AK39" s="2" t="n">
        <v>22781182.554699998</v>
      </c>
      <c r="AL39" s="2" t="n">
        <v>55621832.549900003</v>
      </c>
      <c r="AM39" s="2" t="n">
        <v>378923.3321</v>
      </c>
      <c r="AN39" s="2" t="n">
        <v>-37967.883099999999</v>
      </c>
      <c r="AO39" s="2" t="n">
        <v>-1388389.5981999999</v>
      </c>
      <c r="AP39" s="2" t="n">
        <v>-3865763.2398000001</v>
      </c>
      <c r="AQ39" s="2" t="n">
        <v>-69687.09</v>
      </c>
      <c r="AR39" s="2"/>
      <c r="AS39" s="2"/>
      <c r="AT39" s="2"/>
      <c r="AU39" s="2"/>
      <c r="AV39" s="2"/>
      <c r="AW39" s="2"/>
      <c r="AX39" s="2"/>
      <c r="AY39" s="2" t="n">
        <v>467462</v>
      </c>
      <c r="AZ39" s="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25"/>
      <c r="J40" s="8"/>
      <c r="K40" s="8"/>
      <c r="L40" s="8"/>
      <c r="M40" s="8"/>
      <c r="O40" t="s">
        <v>412</v>
      </c>
      <c r="P40" t="s">
        <v>465</v>
      </c>
      <c r="Q40" t="s">
        <v>453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 t="n">
        <v>33662453</v>
      </c>
      <c r="AD40" s="2" t="n">
        <v>10287570</v>
      </c>
      <c r="AE40" s="2" t="n">
        <v>15237407</v>
      </c>
      <c r="AF40" s="2" t="n">
        <v>13716634</v>
      </c>
      <c r="AG40" s="2" t="n">
        <v>12448102</v>
      </c>
      <c r="AH40" s="2" t="n">
        <v>9112873</v>
      </c>
      <c r="AI40" s="2" t="n">
        <v>2339834</v>
      </c>
      <c r="AJ40" s="2" t="n">
        <v>-31735.203099999999</v>
      </c>
      <c r="AK40" s="2" t="n">
        <v>2830721.1035000002</v>
      </c>
      <c r="AL40" s="2" t="n">
        <v>-568125.3382</v>
      </c>
      <c r="AM40" s="2" t="n">
        <v>0</v>
      </c>
      <c r="AN40" s="2" t="n">
        <v>-33363.1299</v>
      </c>
      <c r="AO40" s="2" t="n">
        <v>21360427.358399998</v>
      </c>
      <c r="AP40" s="2" t="n">
        <v>5530748.3214999996</v>
      </c>
      <c r="AQ40" s="2" t="n">
        <v>34655380.570699997</v>
      </c>
      <c r="AR40" s="2" t="n">
        <v>17924125.279800002</v>
      </c>
      <c r="AS40" s="2" t="n">
        <v>893730.14450000005</v>
      </c>
      <c r="AT40" s="2" t="n">
        <v>12711497.619200001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14"/>
      <c r="F41" s="14"/>
      <c r="G41" s="14"/>
      <c r="H41" s="14"/>
      <c r="I41" s="25"/>
      <c r="J41" s="8"/>
      <c r="K41" s="8"/>
      <c r="L41" s="8"/>
      <c r="M41" s="8"/>
      <c r="O41" t="s">
        <v>412</v>
      </c>
      <c r="P41" t="s">
        <v>424</v>
      </c>
      <c r="Q41" t="s">
        <v>444</v>
      </c>
      <c r="R41" t="s">
        <v>444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 t="n">
        <v>-233000.07810000001</v>
      </c>
      <c r="AV41" s="2"/>
      <c r="AW41" s="2" t="n">
        <v>0</v>
      </c>
      <c r="AX41" s="2"/>
      <c r="AY41" s="2"/>
      <c r="AZ41" s="2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14"/>
      <c r="F42" s="14"/>
      <c r="G42" s="14"/>
      <c r="H42" s="14"/>
      <c r="I42" s="25"/>
      <c r="J42" s="8"/>
      <c r="K42" s="8"/>
      <c r="L42" s="8"/>
      <c r="M42" s="8"/>
      <c r="P42" t="s">
        <v>464</v>
      </c>
      <c r="Q42" t="s">
        <v>444</v>
      </c>
      <c r="R42" t="s">
        <v>444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 t="n">
        <v>30298027885.900002</v>
      </c>
      <c r="AD42" s="2" t="n">
        <v>150222.42679999999</v>
      </c>
      <c r="AE42" s="2" t="n">
        <v>10766160.02</v>
      </c>
      <c r="AF42" s="2" t="n">
        <v>3923.5700999999999</v>
      </c>
      <c r="AG42" s="2"/>
      <c r="AH42" s="2"/>
      <c r="AI42" s="2"/>
      <c r="AJ42" s="2"/>
      <c r="AK42" s="2" t="n">
        <v>13826270.5713</v>
      </c>
      <c r="AL42" s="2" t="n">
        <v>3938160.4101999998</v>
      </c>
      <c r="AM42" s="2" t="n">
        <v>78654930119.897903</v>
      </c>
      <c r="AN42" s="2" t="n">
        <v>6472910133.757</v>
      </c>
      <c r="AO42" s="2"/>
      <c r="AP42" s="2"/>
      <c r="AQ42" s="2"/>
      <c r="AR42" s="2" t="n">
        <v>1752676.77</v>
      </c>
      <c r="AS42" s="2"/>
      <c r="AT42" s="2"/>
      <c r="AU42" s="2"/>
      <c r="AV42" s="2"/>
      <c r="AW42" s="2"/>
      <c r="AX42" s="2"/>
      <c r="AY42" s="2"/>
      <c r="AZ42" s="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25"/>
      <c r="J43" s="8"/>
      <c r="K43" s="8"/>
      <c r="L43" s="8"/>
      <c r="M43" s="8"/>
      <c r="P43" t="s">
        <v>464</v>
      </c>
      <c r="Q43" t="s">
        <v>445</v>
      </c>
      <c r="R43" t="s">
        <v>446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 t="n">
        <v>5010689619</v>
      </c>
      <c r="AD43" s="2"/>
      <c r="AE43" s="2"/>
      <c r="AF43" s="2" t="n">
        <v>642137.5</v>
      </c>
      <c r="AG43" s="2"/>
      <c r="AH43" s="2"/>
      <c r="AI43" s="2"/>
      <c r="AJ43" s="2"/>
      <c r="AK43" s="2" t="n">
        <v>0</v>
      </c>
      <c r="AL43" s="2" t="n">
        <v>0</v>
      </c>
      <c r="AM43" s="2" t="n">
        <v>12432357548.4827</v>
      </c>
      <c r="AN43" s="2" t="n">
        <v>77012531.126300007</v>
      </c>
      <c r="AO43" s="2"/>
      <c r="AP43" s="2"/>
      <c r="AQ43" s="2"/>
      <c r="AR43" s="2" t="n">
        <v>72356.386599999998</v>
      </c>
      <c r="AS43" s="2"/>
      <c r="AT43" s="2"/>
      <c r="AU43" s="2"/>
      <c r="AV43" s="2"/>
      <c r="AW43" s="2"/>
      <c r="AX43" s="2"/>
      <c r="AY43" s="2"/>
      <c r="AZ43" s="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25"/>
      <c r="J44" s="8"/>
      <c r="K44" s="8"/>
      <c r="L44" s="8"/>
      <c r="M44" s="8"/>
      <c r="P44" t="s">
        <v>464</v>
      </c>
      <c r="Q44" t="s">
        <v>445</v>
      </c>
      <c r="R44" t="s">
        <v>447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 t="n">
        <v>272948486.09130001</v>
      </c>
      <c r="AD44" s="2"/>
      <c r="AE44" s="2"/>
      <c r="AF44" s="2"/>
      <c r="AG44" s="2"/>
      <c r="AH44" s="2"/>
      <c r="AI44" s="2"/>
      <c r="AJ44" s="2"/>
      <c r="AK44" s="2" t="n">
        <v>0</v>
      </c>
      <c r="AL44" s="2" t="n">
        <v>0</v>
      </c>
      <c r="AM44" s="2" t="n">
        <v>1117995493.5978</v>
      </c>
      <c r="AN44" s="2" t="n">
        <v>129179940.36669999</v>
      </c>
      <c r="AO44" s="2"/>
      <c r="AP44" s="2"/>
      <c r="AQ44" s="2"/>
      <c r="AR44" s="2" t="n">
        <v>556060</v>
      </c>
      <c r="AS44" s="2"/>
      <c r="AT44" s="2"/>
      <c r="AU44" s="2"/>
      <c r="AV44" s="2"/>
      <c r="AW44" s="2"/>
      <c r="AX44" s="2"/>
      <c r="AY44" s="2"/>
      <c r="AZ44" s="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25"/>
      <c r="J45" s="8"/>
      <c r="K45" s="8"/>
      <c r="L45" s="8"/>
      <c r="M45" s="8"/>
      <c r="P45" t="s">
        <v>464</v>
      </c>
      <c r="Q45" t="s">
        <v>448</v>
      </c>
      <c r="R45" t="s">
        <v>448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 t="n">
        <v>3433200985</v>
      </c>
      <c r="AD45" s="2"/>
      <c r="AE45" s="2"/>
      <c r="AF45" s="2"/>
      <c r="AG45" s="2"/>
      <c r="AH45" s="2"/>
      <c r="AI45" s="2"/>
      <c r="AJ45" s="2"/>
      <c r="AK45" s="2" t="n">
        <v>0</v>
      </c>
      <c r="AL45" s="2" t="n">
        <v>0</v>
      </c>
      <c r="AM45" s="2" t="n">
        <v>12356958115.495199</v>
      </c>
      <c r="AN45" s="2" t="n">
        <v>11770706788.924299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25"/>
      <c r="J46" s="8"/>
      <c r="K46" s="8"/>
      <c r="L46" s="8"/>
      <c r="M46" s="8"/>
      <c r="P46" t="s">
        <v>464</v>
      </c>
      <c r="Q46" t="s">
        <v>450</v>
      </c>
      <c r="R46" t="s">
        <v>450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 t="n">
        <v>6479102721.4375</v>
      </c>
      <c r="AD46" s="2" t="n">
        <v>17333690</v>
      </c>
      <c r="AE46" s="2"/>
      <c r="AF46" s="2"/>
      <c r="AG46" s="2"/>
      <c r="AH46" s="2"/>
      <c r="AI46" s="2"/>
      <c r="AJ46" s="2"/>
      <c r="AK46" s="2" t="n">
        <v>0</v>
      </c>
      <c r="AL46" s="2" t="n">
        <v>0</v>
      </c>
      <c r="AM46" s="2" t="n">
        <v>10956356887.687599</v>
      </c>
      <c r="AN46" s="2" t="n">
        <v>2059017174.6140001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25"/>
      <c r="J47" s="8"/>
      <c r="K47" s="8"/>
      <c r="L47" s="8"/>
      <c r="M47" s="8"/>
      <c r="P47" t="s">
        <v>464</v>
      </c>
      <c r="Q47" t="s">
        <v>452</v>
      </c>
      <c r="R47" t="s">
        <v>452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 t="n">
        <v>7195440727</v>
      </c>
      <c r="AD47" s="2"/>
      <c r="AE47" s="2"/>
      <c r="AF47" s="2"/>
      <c r="AG47" s="2"/>
      <c r="AH47" s="2"/>
      <c r="AI47" s="2"/>
      <c r="AJ47" s="2"/>
      <c r="AK47" s="2" t="n">
        <v>0</v>
      </c>
      <c r="AL47" s="2" t="n">
        <v>0</v>
      </c>
      <c r="AM47" s="2" t="n">
        <v>12760170459.164</v>
      </c>
      <c r="AN47" s="2" t="n">
        <v>2120900990.8145001</v>
      </c>
      <c r="AO47" s="2"/>
      <c r="AP47" s="2"/>
      <c r="AQ47" s="2"/>
      <c r="AR47" s="2" t="n">
        <v>292500</v>
      </c>
      <c r="AS47" s="2"/>
      <c r="AT47" s="2"/>
      <c r="AU47" s="2"/>
      <c r="AV47" s="2"/>
      <c r="AW47" s="2"/>
      <c r="AX47" s="2"/>
      <c r="AY47" s="2"/>
      <c r="AZ47" s="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25"/>
      <c r="J48" s="8"/>
      <c r="K48" s="8"/>
      <c r="L48" s="8"/>
      <c r="M48" s="8"/>
      <c r="P48" t="s">
        <v>464</v>
      </c>
      <c r="Q48" t="s">
        <v>453</v>
      </c>
      <c r="R48" t="s">
        <v>454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 t="n">
        <v>18820856.809999999</v>
      </c>
      <c r="AN48" s="2" t="n">
        <v>-758554.8064</v>
      </c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14"/>
      <c r="F49" s="14"/>
      <c r="G49" s="14"/>
      <c r="H49" s="14"/>
      <c r="I49" s="25"/>
      <c r="J49" s="8"/>
      <c r="K49" s="8"/>
      <c r="L49" s="8"/>
      <c r="M49" s="8"/>
      <c r="P49" t="s">
        <v>464</v>
      </c>
      <c r="Q49" t="s">
        <v>453</v>
      </c>
      <c r="S49" s="2" t="n">
        <v>68380721115</v>
      </c>
      <c r="T49" s="2" t="n">
        <v>73383395678</v>
      </c>
      <c r="U49" s="2" t="n">
        <v>60090730088</v>
      </c>
      <c r="V49" s="2" t="n">
        <v>60299705534</v>
      </c>
      <c r="W49" s="2" t="n">
        <v>51512841085</v>
      </c>
      <c r="X49" s="2" t="n">
        <v>49691607958</v>
      </c>
      <c r="Y49" s="2" t="n">
        <v>52193436723</v>
      </c>
      <c r="Z49" s="2" t="n">
        <v>49278780640</v>
      </c>
      <c r="AA49" s="2" t="n">
        <v>48098195391</v>
      </c>
      <c r="AB49" s="2" t="n">
        <v>51802770524</v>
      </c>
      <c r="AC49" s="2" t="n">
        <v>3620536985.9000001</v>
      </c>
      <c r="AD49" s="2" t="n">
        <v>21457.460899999998</v>
      </c>
      <c r="AE49" s="2"/>
      <c r="AF49" s="2" t="n">
        <v>1958267.42</v>
      </c>
      <c r="AG49" s="2"/>
      <c r="AH49" s="2" t="n">
        <v>5373</v>
      </c>
      <c r="AI49" s="2"/>
      <c r="AJ49" s="2"/>
      <c r="AK49" s="2" t="n">
        <v>-25602</v>
      </c>
      <c r="AL49" s="2" t="n">
        <v>273149</v>
      </c>
      <c r="AM49" s="2" t="n">
        <v>21200237.0055</v>
      </c>
      <c r="AN49" s="2" t="n">
        <v>-234281.82329999999</v>
      </c>
      <c r="AO49" s="2"/>
      <c r="AP49" s="2"/>
      <c r="AQ49" s="2"/>
      <c r="AR49" s="2" t="n">
        <v>0</v>
      </c>
      <c r="AS49" s="2"/>
      <c r="AT49" s="2"/>
      <c r="AU49" s="2"/>
      <c r="AV49" s="2"/>
      <c r="AW49" s="2"/>
      <c r="AX49" s="2"/>
      <c r="AY49" s="2"/>
      <c r="AZ49" s="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25"/>
      <c r="J50" s="8"/>
      <c r="K50" s="8"/>
      <c r="L50" s="8"/>
      <c r="M50" s="8"/>
      <c r="P50" t="s">
        <v>465</v>
      </c>
      <c r="Q50" t="s">
        <v>444</v>
      </c>
      <c r="R50" t="s">
        <v>444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 t="n">
        <v>28815537548.129299</v>
      </c>
      <c r="AD50" s="2" t="n">
        <v>3639.72</v>
      </c>
      <c r="AE50" s="2" t="n">
        <v>298826.4903</v>
      </c>
      <c r="AF50" s="2" t="n">
        <v>802560.32079999999</v>
      </c>
      <c r="AG50" s="2"/>
      <c r="AH50" s="2" t="n">
        <v>9688.2402000000002</v>
      </c>
      <c r="AI50" s="2"/>
      <c r="AJ50" s="2" t="n">
        <v>24000</v>
      </c>
      <c r="AK50" s="2" t="n">
        <v>587994</v>
      </c>
      <c r="AL50" s="2" t="n">
        <v>69331.8802</v>
      </c>
      <c r="AM50" s="2" t="n">
        <v>68619645985.097298</v>
      </c>
      <c r="AN50" s="2" t="n">
        <v>10600743438.615801</v>
      </c>
      <c r="AO50" s="2"/>
      <c r="AP50" s="2"/>
      <c r="AQ50" s="2"/>
      <c r="AR50" s="2" t="n">
        <v>1554783.9102</v>
      </c>
      <c r="AS50" s="2"/>
      <c r="AT50" s="2"/>
      <c r="AU50" s="2"/>
      <c r="AV50" s="2"/>
      <c r="AW50" s="2"/>
      <c r="AX50" s="2"/>
      <c r="AY50" s="2"/>
      <c r="AZ50" s="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25"/>
      <c r="J51" s="8"/>
      <c r="K51" s="8"/>
      <c r="L51" s="8"/>
      <c r="M51" s="8"/>
      <c r="P51" t="s">
        <v>465</v>
      </c>
      <c r="Q51" t="s">
        <v>445</v>
      </c>
      <c r="R51" t="s">
        <v>446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 t="n">
        <v>1827871192</v>
      </c>
      <c r="AD51" s="2"/>
      <c r="AE51" s="2"/>
      <c r="AF51" s="2"/>
      <c r="AG51" s="2"/>
      <c r="AH51" s="2"/>
      <c r="AI51" s="2"/>
      <c r="AJ51" s="2"/>
      <c r="AK51" s="2" t="n">
        <v>0</v>
      </c>
      <c r="AL51" s="2" t="n">
        <v>0</v>
      </c>
      <c r="AM51" s="2" t="n">
        <v>2003100379.6247001</v>
      </c>
      <c r="AN51" s="2" t="n">
        <v>559861525.43610001</v>
      </c>
      <c r="AO51" s="2"/>
      <c r="AP51" s="2"/>
      <c r="AQ51" s="2"/>
      <c r="AR51" s="2" t="n">
        <v>1681457.875</v>
      </c>
      <c r="AS51" s="2"/>
      <c r="AT51" s="2"/>
      <c r="AU51" s="2"/>
      <c r="AV51" s="2"/>
      <c r="AW51" s="2"/>
      <c r="AX51" s="2"/>
      <c r="AY51" s="2"/>
      <c r="AZ51" s="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25"/>
      <c r="J52" s="8"/>
      <c r="K52" s="8"/>
      <c r="L52" s="8"/>
      <c r="M52" s="8"/>
      <c r="P52" t="s">
        <v>465</v>
      </c>
      <c r="Q52" t="s">
        <v>445</v>
      </c>
      <c r="R52" t="s">
        <v>447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 t="n">
        <v>4760630840.7017002</v>
      </c>
      <c r="AD52" s="2" t="n">
        <v>-37401.628900000003</v>
      </c>
      <c r="AE52" s="2" t="n">
        <v>2768652.8936999999</v>
      </c>
      <c r="AF52" s="2" t="n">
        <v>201558.01949999999</v>
      </c>
      <c r="AG52" s="2"/>
      <c r="AH52" s="2"/>
      <c r="AI52" s="2"/>
      <c r="AJ52" s="2"/>
      <c r="AK52" s="2" t="n">
        <v>0</v>
      </c>
      <c r="AL52" s="2" t="n">
        <v>-9277.4199000000008</v>
      </c>
      <c r="AM52" s="2" t="n">
        <v>9603028084.0862007</v>
      </c>
      <c r="AN52" s="2" t="n">
        <v>886128761.43579996</v>
      </c>
      <c r="AO52" s="2"/>
      <c r="AP52" s="2"/>
      <c r="AQ52" s="2"/>
      <c r="AR52" s="2" t="n">
        <v>190005.79689999999</v>
      </c>
      <c r="AS52" s="2"/>
      <c r="AT52" s="2"/>
      <c r="AU52" s="2"/>
      <c r="AV52" s="2"/>
      <c r="AW52" s="2"/>
      <c r="AX52" s="2"/>
      <c r="AY52" s="2"/>
      <c r="AZ52" s="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25"/>
      <c r="J53" s="8"/>
      <c r="K53" s="8"/>
      <c r="L53" s="8"/>
      <c r="M53" s="8"/>
      <c r="P53" t="s">
        <v>465</v>
      </c>
      <c r="Q53" t="s">
        <v>448</v>
      </c>
      <c r="R53" t="s">
        <v>448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 t="n">
        <v>2177435829</v>
      </c>
      <c r="AD53" s="2"/>
      <c r="AE53" s="2"/>
      <c r="AF53" s="2"/>
      <c r="AG53" s="2"/>
      <c r="AH53" s="2"/>
      <c r="AI53" s="2"/>
      <c r="AJ53" s="2"/>
      <c r="AK53" s="2" t="n">
        <v>0</v>
      </c>
      <c r="AL53" s="2" t="n">
        <v>0</v>
      </c>
      <c r="AM53" s="2" t="n">
        <v>14714186901.823999</v>
      </c>
      <c r="AN53" s="2" t="n">
        <v>7470065266.2837</v>
      </c>
      <c r="AO53" s="2"/>
      <c r="AP53" s="2"/>
      <c r="AQ53" s="2"/>
      <c r="AR53" s="2" t="n">
        <v>-246.48</v>
      </c>
      <c r="AS53" s="2"/>
      <c r="AT53" s="2"/>
      <c r="AU53" s="2"/>
      <c r="AV53" s="2"/>
      <c r="AW53" s="2"/>
      <c r="AX53" s="2"/>
      <c r="AY53" s="2"/>
      <c r="AZ53" s="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25"/>
      <c r="J54" s="8"/>
      <c r="K54" s="8"/>
      <c r="L54" s="8"/>
      <c r="M54" s="8"/>
      <c r="P54" t="s">
        <v>465</v>
      </c>
      <c r="Q54" t="s">
        <v>450</v>
      </c>
      <c r="R54" t="s">
        <v>450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 t="n">
        <v>27310796025.824299</v>
      </c>
      <c r="AD54" s="2" t="n">
        <v>18314.210899999998</v>
      </c>
      <c r="AE54" s="2" t="n">
        <v>47741.121099999997</v>
      </c>
      <c r="AF54" s="2"/>
      <c r="AG54" s="2"/>
      <c r="AH54" s="2"/>
      <c r="AI54" s="2"/>
      <c r="AJ54" s="2"/>
      <c r="AK54" s="2" t="n">
        <v>0</v>
      </c>
      <c r="AL54" s="2" t="n">
        <v>-6802.27340000001</v>
      </c>
      <c r="AM54" s="2" t="n">
        <v>44192706793.147102</v>
      </c>
      <c r="AN54" s="2" t="n">
        <v>7444797537.2851</v>
      </c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25"/>
      <c r="J55" s="8"/>
      <c r="K55" s="8"/>
      <c r="L55" s="8"/>
      <c r="M55" s="8"/>
      <c r="P55" t="s">
        <v>465</v>
      </c>
      <c r="Q55" t="s">
        <v>452</v>
      </c>
      <c r="R55" t="s">
        <v>452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 t="n">
        <v>1955940483</v>
      </c>
      <c r="AD55" s="2"/>
      <c r="AE55" s="2"/>
      <c r="AF55" s="2"/>
      <c r="AG55" s="2"/>
      <c r="AH55" s="2"/>
      <c r="AI55" s="2"/>
      <c r="AJ55" s="2"/>
      <c r="AK55" s="2" t="n">
        <v>0</v>
      </c>
      <c r="AL55" s="2" t="n">
        <v>0</v>
      </c>
      <c r="AM55" s="2" t="n">
        <v>6125559001.3809996</v>
      </c>
      <c r="AN55" s="2" t="n">
        <v>1154392363.7686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25"/>
      <c r="J56" s="8"/>
      <c r="K56" s="8"/>
      <c r="L56" s="8"/>
      <c r="M56" s="8"/>
      <c r="P56" t="s">
        <v>465</v>
      </c>
      <c r="Q56" t="s">
        <v>453</v>
      </c>
      <c r="R56" t="s">
        <v>454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 t="n">
        <v>5176200.8135000002</v>
      </c>
      <c r="AD56" s="2"/>
      <c r="AE56" s="2"/>
      <c r="AF56" s="2"/>
      <c r="AG56" s="2"/>
      <c r="AH56" s="2"/>
      <c r="AI56" s="2"/>
      <c r="AJ56" s="2"/>
      <c r="AK56" s="2"/>
      <c r="AL56" s="2" t="n">
        <v>-11758.79</v>
      </c>
      <c r="AM56" s="2" t="n">
        <v>614619350.90690005</v>
      </c>
      <c r="AN56" s="2" t="n">
        <v>22474744.661699999</v>
      </c>
      <c r="AO56" s="2"/>
      <c r="AP56" s="2"/>
      <c r="AQ56" s="2"/>
      <c r="AR56" s="2" t="n">
        <v>147331.4063</v>
      </c>
      <c r="AS56" s="2"/>
      <c r="AT56" s="2"/>
      <c r="AU56" s="2"/>
      <c r="AV56" s="2"/>
      <c r="AW56" s="2"/>
      <c r="AX56" s="2"/>
      <c r="AY56" s="2"/>
      <c r="AZ56" s="2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14"/>
      <c r="F57" s="14"/>
      <c r="G57" s="14"/>
      <c r="H57" s="14"/>
      <c r="I57" s="25"/>
      <c r="J57" s="8"/>
      <c r="K57" s="8"/>
      <c r="L57" s="8"/>
      <c r="M57" s="8"/>
      <c r="P57" t="s">
        <v>465</v>
      </c>
      <c r="Q57" t="s">
        <v>453</v>
      </c>
      <c r="S57" s="2" t="n">
        <v>51969408290</v>
      </c>
      <c r="T57" s="2" t="n">
        <v>62770798166</v>
      </c>
      <c r="U57" s="2" t="n">
        <v>63315930462</v>
      </c>
      <c r="V57" s="2" t="n">
        <v>61073676608</v>
      </c>
      <c r="W57" s="2" t="n">
        <v>65649061640</v>
      </c>
      <c r="X57" s="2" t="n">
        <v>66900406910</v>
      </c>
      <c r="Y57" s="2" t="n">
        <v>66255342375</v>
      </c>
      <c r="Z57" s="2" t="n">
        <v>66703371239</v>
      </c>
      <c r="AA57" s="2" t="n">
        <v>68867686776</v>
      </c>
      <c r="AB57" s="2" t="n">
        <v>70382265964</v>
      </c>
      <c r="AC57" s="2" t="n">
        <v>2869812040.6588001</v>
      </c>
      <c r="AD57" s="2" t="n">
        <v>-15091.559600000001</v>
      </c>
      <c r="AE57" s="2" t="n">
        <v>16800</v>
      </c>
      <c r="AF57" s="2" t="n">
        <v>336694.97019999998</v>
      </c>
      <c r="AG57" s="2"/>
      <c r="AH57" s="2"/>
      <c r="AI57" s="2"/>
      <c r="AJ57" s="2"/>
      <c r="AK57" s="2" t="n">
        <v>0</v>
      </c>
      <c r="AL57" s="2" t="n">
        <v>-4783.2002000000002</v>
      </c>
      <c r="AM57" s="2" t="n">
        <v>127191388.5255</v>
      </c>
      <c r="AN57" s="2" t="n">
        <v>-599920.76710000006</v>
      </c>
      <c r="AO57" s="2"/>
      <c r="AP57" s="2"/>
      <c r="AQ57" s="2"/>
      <c r="AR57" s="2" t="n">
        <v>0</v>
      </c>
      <c r="AS57" s="2"/>
      <c r="AT57" s="2"/>
      <c r="AU57" s="2"/>
      <c r="AV57" s="2"/>
      <c r="AW57" s="2"/>
      <c r="AX57" s="2"/>
      <c r="AY57" s="2"/>
      <c r="AZ57" s="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25"/>
      <c r="J58" s="8"/>
      <c r="K58" s="8"/>
      <c r="L58" s="8"/>
      <c r="M58" s="8"/>
      <c r="P58" t="s">
        <v>424</v>
      </c>
      <c r="Q58" t="s">
        <v>444</v>
      </c>
      <c r="R58" t="s">
        <v>444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 t="n">
        <v>111764.1201</v>
      </c>
      <c r="AD58" s="2" t="n">
        <v>150998.70019999999</v>
      </c>
      <c r="AE58" s="2" t="n">
        <v>140756.6992</v>
      </c>
      <c r="AF58" s="2" t="n">
        <v>190590.88</v>
      </c>
      <c r="AG58" s="2"/>
      <c r="AH58" s="2"/>
      <c r="AI58" s="2"/>
      <c r="AJ58" s="2"/>
      <c r="AK58" s="2" t="n">
        <v>0</v>
      </c>
      <c r="AL58" s="2" t="n">
        <v>0</v>
      </c>
      <c r="AM58" s="2" t="n">
        <v>-19752.609400000001</v>
      </c>
      <c r="AN58" s="2" t="n">
        <v>-35472.269999999997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25"/>
      <c r="J59" s="8"/>
      <c r="K59" s="8"/>
      <c r="L59" s="8"/>
      <c r="M59" s="8"/>
      <c r="P59" t="s">
        <v>424</v>
      </c>
      <c r="Q59" t="s">
        <v>445</v>
      </c>
      <c r="R59" t="s">
        <v>447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 t="n">
        <v>19373751.445599999</v>
      </c>
      <c r="AD59" s="2" t="n">
        <v>1214000</v>
      </c>
      <c r="AE59" s="2" t="n">
        <v>-206164.2812</v>
      </c>
      <c r="AF59" s="2" t="n">
        <v>1090025.4532000001</v>
      </c>
      <c r="AG59" s="2"/>
      <c r="AH59" s="2"/>
      <c r="AI59" s="2"/>
      <c r="AJ59" s="2"/>
      <c r="AK59" s="2"/>
      <c r="AL59" s="2" t="n">
        <v>0</v>
      </c>
      <c r="AM59" s="2" t="n">
        <v>0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25"/>
      <c r="J60" s="8"/>
      <c r="K60" s="8"/>
      <c r="L60" s="8"/>
      <c r="M60" s="8"/>
      <c r="P60" t="s">
        <v>424</v>
      </c>
      <c r="Q60" t="s">
        <v>448</v>
      </c>
      <c r="R60" t="s">
        <v>448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 t="n">
        <v>0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25"/>
      <c r="J61" s="8"/>
      <c r="K61" s="8"/>
      <c r="L61" s="8"/>
      <c r="M61" s="8"/>
      <c r="P61" t="s">
        <v>424</v>
      </c>
      <c r="Q61" t="s">
        <v>450</v>
      </c>
      <c r="R61" t="s">
        <v>450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 t="n">
        <v>1968247</v>
      </c>
      <c r="AD61" s="2"/>
      <c r="AE61" s="2"/>
      <c r="AF61" s="2" t="n">
        <v>9476911</v>
      </c>
      <c r="AG61" s="2"/>
      <c r="AH61" s="2"/>
      <c r="AI61" s="2"/>
      <c r="AJ61" s="2"/>
      <c r="AK61" s="2"/>
      <c r="AL61" s="2"/>
      <c r="AM61" s="2" t="n">
        <v>-2907.3301000000001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25"/>
      <c r="J62" s="8"/>
      <c r="K62" s="8"/>
      <c r="L62" s="8"/>
      <c r="M62" s="8"/>
      <c r="P62" t="s">
        <v>424</v>
      </c>
      <c r="Q62" t="s">
        <v>452</v>
      </c>
      <c r="R62" t="s">
        <v>452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 t="n">
        <v>0</v>
      </c>
      <c r="AD62" s="2" t="n">
        <v>7800</v>
      </c>
      <c r="AE62" s="2"/>
      <c r="AF62" s="2"/>
      <c r="AG62" s="2"/>
      <c r="AH62" s="2"/>
      <c r="AI62" s="2"/>
      <c r="AJ62" s="2"/>
      <c r="AK62" s="2"/>
      <c r="AL62" s="2"/>
      <c r="AM62" s="2" t="n">
        <v>-177796.4375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25"/>
      <c r="J63" s="8"/>
      <c r="K63" s="8"/>
      <c r="L63" s="8"/>
      <c r="M63" s="8"/>
      <c r="P63" t="s">
        <v>424</v>
      </c>
      <c r="Q63" t="s">
        <v>453</v>
      </c>
      <c r="R63" t="s">
        <v>454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 t="n">
        <v>48443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25"/>
      <c r="J64" s="8"/>
      <c r="K64" s="8"/>
      <c r="L64" s="8"/>
      <c r="M64" s="8"/>
      <c r="P64" t="s">
        <v>424</v>
      </c>
      <c r="Q64" t="s">
        <v>453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 t="n">
        <v>145034.2304</v>
      </c>
      <c r="AD64" s="2" t="n">
        <v>62039.700199999999</v>
      </c>
      <c r="AE64" s="2" t="n">
        <v>21700</v>
      </c>
      <c r="AF64" s="2" t="n">
        <v>5000</v>
      </c>
      <c r="AG64" s="2"/>
      <c r="AH64" s="2"/>
      <c r="AI64" s="2"/>
      <c r="AJ64" s="2"/>
      <c r="AK64" s="2" t="n">
        <v>0</v>
      </c>
      <c r="AL64" s="2" t="n">
        <v>0</v>
      </c>
      <c r="AM64" s="2" t="n">
        <v>0</v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14"/>
      <c r="F65" s="14"/>
      <c r="G65" s="14"/>
      <c r="H65" s="14"/>
      <c r="I65" s="25"/>
      <c r="J65" s="8"/>
      <c r="K65" s="8"/>
      <c r="L65" s="8"/>
      <c r="M65" s="8"/>
      <c r="O65" t="s">
        <v>416</v>
      </c>
      <c r="P65" t="s">
        <v>418</v>
      </c>
      <c r="Q65" t="s">
        <v>418</v>
      </c>
      <c r="R65" t="s">
        <v>418</v>
      </c>
      <c r="S65" s="2" t="n">
        <f t="shared" ref="S65:AW65" si="8">SUM(S2:S64)</f>
        <v>120350129405</v>
      </c>
      <c r="T65" s="2" t="n">
        <f t="shared" si="8"/>
        <v>136154193844</v>
      </c>
      <c r="U65" s="2" t="n">
        <f t="shared" si="8"/>
        <v>123406660550</v>
      </c>
      <c r="V65" s="2" t="n">
        <f t="shared" si="8"/>
        <v>121373382142</v>
      </c>
      <c r="W65" s="2" t="n">
        <f t="shared" si="8"/>
        <v>117161902725</v>
      </c>
      <c r="X65" s="2" t="n">
        <f t="shared" si="8"/>
        <v>116592014868</v>
      </c>
      <c r="Y65" s="2" t="n">
        <f t="shared" si="8"/>
        <v>118448779098</v>
      </c>
      <c r="Z65" s="2" t="n">
        <f t="shared" si="8"/>
        <v>115982151879</v>
      </c>
      <c r="AA65" s="2" t="n">
        <f t="shared" si="8"/>
        <v>116965882167</v>
      </c>
      <c r="AB65" s="2" t="n">
        <f t="shared" si="8"/>
        <v>122185036488</v>
      </c>
      <c r="AC65" s="2" t="n">
        <f t="shared" si="8"/>
        <v>132178486506.38741</v>
      </c>
      <c r="AD65" s="2" t="n">
        <f t="shared" si="8"/>
        <v>143993638543.8363</v>
      </c>
      <c r="AE65" s="2" t="n">
        <f t="shared" si="8"/>
        <v>169810521226.12839</v>
      </c>
      <c r="AF65" s="2" t="n">
        <f t="shared" si="8"/>
        <v>211533087512.33704</v>
      </c>
      <c r="AG65" s="2" t="n">
        <f t="shared" si="8"/>
        <v>229761957048.789</v>
      </c>
      <c r="AH65" s="2" t="n">
        <f t="shared" si="8"/>
        <v>265663361025.89026</v>
      </c>
      <c r="AI65" s="2" t="n">
        <f t="shared" si="8"/>
        <v>295165178110.85315</v>
      </c>
      <c r="AJ65" s="2" t="n">
        <f t="shared" si="8"/>
        <v>328153480580.90912</v>
      </c>
      <c r="AK65" s="2" t="n">
        <f t="shared" si="8"/>
        <v>377988099747.40405</v>
      </c>
      <c r="AL65" s="2" t="n">
        <f t="shared" si="8"/>
        <v>381555380786.98535</v>
      </c>
      <c r="AM65" s="2" t="n">
        <f t="shared" si="8"/>
        <v>362403868841.00775</v>
      </c>
      <c r="AN65" s="2" t="n">
        <f t="shared" si="8"/>
        <v>368565915961.16217</v>
      </c>
      <c r="AO65" s="2" t="n">
        <f t="shared" si="8"/>
        <v>357636430655.58685</v>
      </c>
      <c r="AP65" s="2" t="n">
        <f t="shared" si="8"/>
        <v>306581052342.6814</v>
      </c>
      <c r="AQ65" s="2" t="n">
        <f t="shared" si="8"/>
        <v>283284360624.4989</v>
      </c>
      <c r="AR65" s="2" t="n">
        <f t="shared" si="8"/>
        <v>274184441766.62436</v>
      </c>
      <c r="AS65" s="2" t="n">
        <f t="shared" si="8"/>
        <v>298361785628.39215</v>
      </c>
      <c r="AT65" s="2" t="n">
        <f t="shared" si="8"/>
        <v>320615846805.3382</v>
      </c>
      <c r="AU65" s="2" t="n">
        <f t="shared" si="8"/>
        <v>358955820753.45184</v>
      </c>
      <c r="AV65" s="2" t="n">
        <f t="shared" si="8"/>
        <v>383855406149.9455</v>
      </c>
      <c r="AW65" s="2" t="n">
        <f t="shared" si="8"/>
        <v>422601499103.58801</v>
      </c>
      <c r="AX65" s="2" t="n">
        <v>387063888597.65686</v>
      </c>
      <c r="AY65" s="2" t="n">
        <v>414320692049.20294</v>
      </c>
      <c r="AZ65" s="2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25"/>
      <c r="J66" s="8"/>
      <c r="K66" s="8"/>
      <c r="L66" s="8"/>
      <c r="M66" s="8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3" t="n">
        <f t="shared" ref="E67:E124" si="9">AR67</f>
        <v>2015</v>
      </c>
      <c r="F67" s="153" t="n">
        <f t="shared" ref="F67:F124" si="10">AX67</f>
        <v>2021</v>
      </c>
      <c r="G67" s="153" t="n">
        <f t="shared" ref="G67:G124" si="11">AY67</f>
        <v>2022</v>
      </c>
      <c r="H67" s="153" t="n">
        <f t="shared" ref="H67:H124" si="12">AZ67</f>
        <v>2023</v>
      </c>
      <c r="I67" s="25" t="str">
        <f>F67&amp;"-"&amp;G67</f>
        <v>2021-2022</v>
      </c>
      <c r="J67" s="8" t="str">
        <f>E67&amp;"-"&amp;G67</f>
        <v>2015-2022</v>
      </c>
      <c r="K67" s="8" t="str">
        <f>H67&amp;"/"&amp;G67</f>
        <v>2023/2022</v>
      </c>
      <c r="L67" s="153" t="n">
        <f>AY133</f>
        <v>2022</v>
      </c>
      <c r="M67" s="15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3" t="n">
        <f t="shared" ref="AO67:AV67" si="16">AO1+0</f>
        <v>2012</v>
      </c>
      <c r="AP67" s="153" t="n">
        <f t="shared" si="16"/>
        <v>2013</v>
      </c>
      <c r="AQ67" s="153" t="n">
        <f t="shared" si="16"/>
        <v>2014</v>
      </c>
      <c r="AR67" s="153" t="n">
        <f t="shared" si="16"/>
        <v>2015</v>
      </c>
      <c r="AS67" s="153" t="n">
        <f t="shared" si="16"/>
        <v>2016</v>
      </c>
      <c r="AT67" s="153" t="n">
        <f t="shared" si="16"/>
        <v>2017</v>
      </c>
      <c r="AU67" s="153" t="n">
        <f t="shared" si="16"/>
        <v>2018</v>
      </c>
      <c r="AV67" s="153" t="n">
        <f t="shared" si="16"/>
        <v>2019</v>
      </c>
      <c r="AW67" s="153" t="n">
        <f t="shared" ref="AW67:AZ67" si="17">AW1+0</f>
        <v>2020</v>
      </c>
      <c r="AX67" s="153" t="n">
        <f t="shared" si="17"/>
        <v>2021</v>
      </c>
      <c r="AY67" s="153" t="n">
        <f t="shared" si="17"/>
        <v>2022</v>
      </c>
      <c r="AZ67" s="153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0" t="n">
        <f t="shared" si="9"/>
        <v>75.049536060174859</v>
      </c>
      <c r="F68" s="140" t="n">
        <f t="shared" si="10"/>
        <v>110.70692436927879</v>
      </c>
      <c r="G68" s="140" t="n">
        <f t="shared" si="11"/>
        <v>107.28074714402401</v>
      </c>
      <c r="H68" s="140" t="n">
        <f t="shared" si="12"/>
        <v>44.67064471155534</v>
      </c>
      <c r="I68" s="113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4" t="str">
        <f t="shared" ref="O68:O107" si="22">IF(O2="","",O2)</f>
        <v>0</v>
      </c>
      <c r="P68" s="134" t="str">
        <f t="shared" si="14"/>
        <v>Products</v>
      </c>
      <c r="Q68" s="134" t="str">
        <f t="shared" si="14"/>
        <v>FFP</v>
      </c>
      <c r="R68" s="134" t="str">
        <f t="shared" si="14"/>
        <v>FFP</v>
      </c>
      <c r="S68" s="134" t="str">
        <f t="shared" ref="S68:AN68" si="23">IFERROR(S47/SUMIFS(S$21:S$36,$O$21:$O$36,$O68),"")</f>
      </c>
      <c r="T68" s="134" t="str">
        <f t="shared" si="23"/>
      </c>
      <c r="U68" s="134" t="str">
        <f t="shared" si="23"/>
      </c>
      <c r="V68" s="134" t="str">
        <f t="shared" si="23"/>
      </c>
      <c r="W68" s="134" t="str">
        <f t="shared" si="23"/>
      </c>
      <c r="X68" s="134" t="str">
        <f t="shared" si="23"/>
      </c>
      <c r="Y68" s="134" t="str">
        <f t="shared" si="23"/>
      </c>
      <c r="Z68" s="134" t="str">
        <f t="shared" si="23"/>
      </c>
      <c r="AA68" s="134" t="str">
        <f t="shared" si="23"/>
      </c>
      <c r="AB68" s="134" t="str">
        <f t="shared" si="23"/>
      </c>
      <c r="AC68" s="134" t="n">
        <f t="shared" si="23"/>
        <v>1350.2406124713348</v>
      </c>
      <c r="AD68" s="134" t="n">
        <f t="shared" si="23"/>
        <v>0</v>
      </c>
      <c r="AE68" s="134" t="n">
        <f t="shared" si="23"/>
        <v>0</v>
      </c>
      <c r="AF68" s="134" t="n">
        <f t="shared" si="23"/>
        <v>0</v>
      </c>
      <c r="AG68" s="134" t="n">
        <f t="shared" si="23"/>
        <v>0</v>
      </c>
      <c r="AH68" s="134" t="n">
        <f t="shared" si="23"/>
        <v>0</v>
      </c>
      <c r="AI68" s="134" t="n">
        <f t="shared" si="23"/>
        <v>0</v>
      </c>
      <c r="AJ68" s="134" t="n">
        <f t="shared" si="23"/>
        <v>0</v>
      </c>
      <c r="AK68" s="134" t="n">
        <f t="shared" si="23"/>
        <v>0</v>
      </c>
      <c r="AL68" s="134" t="n">
        <f t="shared" si="23"/>
        <v>0</v>
      </c>
      <c r="AM68" s="134" t="n">
        <f t="shared" si="23"/>
        <v>-8976553.260052057</v>
      </c>
      <c r="AN68" s="134" t="n">
        <f t="shared" si="23"/>
        <v>-11826145.816964984</v>
      </c>
      <c r="AO68" s="145" t="n">
        <f t="shared" ref="AO68:AZ68" si="24">IF(AO2="","",AO2/VLOOKUP(AO$67,deflator,2,FALSE)/1000000000)</f>
        <v>90.214735421935686</v>
      </c>
      <c r="AP68" s="146" t="n">
        <f t="shared" si="24"/>
        <v>74.490423158547515</v>
      </c>
      <c r="AQ68" s="146" t="n">
        <f t="shared" si="24"/>
        <v>73.805565729774969</v>
      </c>
      <c r="AR68" s="146" t="n">
        <f t="shared" si="24"/>
        <v>75.049536060174859</v>
      </c>
      <c r="AS68" s="146" t="n">
        <f t="shared" si="24"/>
        <v>77.117090728949421</v>
      </c>
      <c r="AT68" s="146" t="n">
        <f t="shared" si="24"/>
        <v>78.925414947813053</v>
      </c>
      <c r="AU68" s="146" t="n">
        <f t="shared" si="24"/>
        <v>92.786742302086068</v>
      </c>
      <c r="AV68" s="146" t="n">
        <f t="shared" si="24"/>
        <v>93.80217494512479</v>
      </c>
      <c r="AW68" s="146" t="n">
        <f t="shared" si="24"/>
        <v>90.06337000370884</v>
      </c>
      <c r="AX68" s="146" t="n">
        <f t="shared" si="24"/>
        <v>110.70692436927879</v>
      </c>
      <c r="AY68" s="146" t="n">
        <f t="shared" si="24"/>
        <v>107.28074714402401</v>
      </c>
      <c r="AZ68" s="147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25" t="n">
        <f t="shared" si="18"/>
        <v>0.59673516610890864</v>
      </c>
      <c r="J69" s="8" t="n">
        <f t="shared" si="19"/>
        <v>0.54484570811446931</v>
      </c>
      <c r="K69" s="8" t="n">
        <f t="shared" si="20"/>
        <v>0.49925870686249729</v>
      </c>
      <c r="L69" s="8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4" t="n">
        <f t="shared" ref="AO69:AZ69" si="27">IF(AO3="","",AO3/VLOOKUP(AO$67,deflator,2,FALSE)/1000000000)</f>
        <v>28.966729671309754</v>
      </c>
      <c r="AP69" s="144" t="n">
        <f t="shared" si="27"/>
        <v>18.955804818692339</v>
      </c>
      <c r="AQ69" s="144" t="n">
        <f t="shared" si="27"/>
        <v>11.139444829686893</v>
      </c>
      <c r="AR69" s="144" t="n">
        <f t="shared" si="27"/>
        <v>8.4965288558240335</v>
      </c>
      <c r="AS69" s="144" t="n">
        <f t="shared" si="27"/>
        <v>6.9612485575024214</v>
      </c>
      <c r="AT69" s="144" t="n">
        <f t="shared" si="27"/>
        <v>8.5530325152791189</v>
      </c>
      <c r="AU69" s="144" t="n">
        <f t="shared" si="27"/>
        <v>9.4778236040261827</v>
      </c>
      <c r="AV69" s="144" t="n">
        <f t="shared" si="27"/>
        <v>8.4701433060359008</v>
      </c>
      <c r="AW69" s="144" t="n">
        <f t="shared" si="27"/>
        <v>7.5496339418639575</v>
      </c>
      <c r="AX69" s="144" t="n">
        <f t="shared" si="27"/>
        <v>8.2204152669705941</v>
      </c>
      <c r="AY69" s="144" t="n">
        <f t="shared" si="27"/>
        <v>13.125826136790501</v>
      </c>
      <c r="AZ69" s="148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25" t="n">
        <f t="shared" si="18"/>
        <v>-0.53255333567165364</v>
      </c>
      <c r="J70" s="8" t="n">
        <f t="shared" si="19"/>
        <v>-0.71156370319633688</v>
      </c>
      <c r="K70" s="8" t="n">
        <f t="shared" si="20"/>
        <v>0.74416617651172945</v>
      </c>
      <c r="L70" s="8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4" t="n">
        <f t="shared" ref="AO70:AZ70" si="30">IF(AO4="","",AO4/VLOOKUP(AO$67,deflator,2,FALSE)/1000000000)</f>
        <v>1.4984711006458047</v>
      </c>
      <c r="AP70" s="144" t="n">
        <f t="shared" si="30"/>
        <v>0.21750606064162795</v>
      </c>
      <c r="AQ70" s="144" t="n">
        <f t="shared" si="30"/>
        <v>0.14008201221521002</v>
      </c>
      <c r="AR70" s="144" t="n">
        <f t="shared" si="30"/>
        <v>0.14807184775871662</v>
      </c>
      <c r="AS70" s="144" t="n">
        <f t="shared" si="30"/>
        <v>6.3120220481969913E-2</v>
      </c>
      <c r="AT70" s="144" t="n">
        <f t="shared" si="30"/>
        <v>5.2856087499913308E-2</v>
      </c>
      <c r="AU70" s="144" t="n">
        <f t="shared" si="30"/>
        <v>4.8612891589300988E-2</v>
      </c>
      <c r="AV70" s="144" t="n">
        <f t="shared" si="30"/>
        <v>8.2694191055510402E-2</v>
      </c>
      <c r="AW70" s="144" t="n">
        <f t="shared" si="30"/>
        <v>0.15908093464030296</v>
      </c>
      <c r="AX70" s="144" t="n">
        <f t="shared" si="30"/>
        <v>9.1367205475232374E-2</v>
      </c>
      <c r="AY70" s="144" t="n">
        <f t="shared" si="30"/>
        <v>4.2709295428400004E-2</v>
      </c>
      <c r="AZ70" s="148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25" t="n">
        <f t="shared" si="18"/>
        <v>-0.11712625992420245</v>
      </c>
      <c r="J71" s="8" t="n">
        <f t="shared" si="19"/>
        <v>0.21687011593086147</v>
      </c>
      <c r="K71" s="8" t="n">
        <f t="shared" si="20"/>
        <v>0.60623598756965547</v>
      </c>
      <c r="L71" s="8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4" t="n">
        <f t="shared" ref="AO71:AZ71" si="33">IF(AO5="","",AO5/VLOOKUP(AO$67,deflator,2,FALSE)/1000000000)</f>
        <v>36.686070419798455</v>
      </c>
      <c r="AP71" s="144" t="n">
        <f t="shared" si="33"/>
        <v>43.364966805582391</v>
      </c>
      <c r="AQ71" s="144" t="n">
        <f t="shared" si="33"/>
        <v>33.211341375442764</v>
      </c>
      <c r="AR71" s="144" t="n">
        <f t="shared" si="33"/>
        <v>29.593585493226588</v>
      </c>
      <c r="AS71" s="144" t="n">
        <f t="shared" si="33"/>
        <v>24.656828210336251</v>
      </c>
      <c r="AT71" s="144" t="n">
        <f t="shared" si="33"/>
        <v>28.403808212517646</v>
      </c>
      <c r="AU71" s="144" t="n">
        <f t="shared" si="33"/>
        <v>36.965179871523972</v>
      </c>
      <c r="AV71" s="144" t="n">
        <f t="shared" si="33"/>
        <v>42.325453716883594</v>
      </c>
      <c r="AW71" s="144" t="n">
        <f t="shared" si="33"/>
        <v>41.161795548351286</v>
      </c>
      <c r="AX71" s="144" t="n">
        <f t="shared" si="33"/>
        <v>40.789014527559502</v>
      </c>
      <c r="AY71" s="144" t="n">
        <f t="shared" si="33"/>
        <v>36.011549809952498</v>
      </c>
      <c r="AZ71" s="148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25" t="n">
        <f t="shared" si="18"/>
        <v>5.9961445703107241E-2</v>
      </c>
      <c r="J72" s="8" t="n">
        <f t="shared" si="19"/>
        <v>-0.2044113245431638</v>
      </c>
      <c r="K72" s="8" t="n">
        <f t="shared" si="20"/>
        <v>0.67508346382578721</v>
      </c>
      <c r="L72" s="8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4" t="n">
        <f t="shared" ref="AO72:AZ72" si="36">IF(AO6="","",AO6/VLOOKUP(AO$67,deflator,2,FALSE)/1000000000)</f>
        <v>17.415895135381021</v>
      </c>
      <c r="AP72" s="144" t="n">
        <f t="shared" si="36"/>
        <v>14.418283938500606</v>
      </c>
      <c r="AQ72" s="144" t="n">
        <f t="shared" si="36"/>
        <v>20.821839254917684</v>
      </c>
      <c r="AR72" s="144" t="n">
        <f t="shared" si="36"/>
        <v>19.977145629927698</v>
      </c>
      <c r="AS72" s="144" t="n">
        <f t="shared" si="36"/>
        <v>19.511789889175937</v>
      </c>
      <c r="AT72" s="144" t="n">
        <f t="shared" si="36"/>
        <v>19.031196974896332</v>
      </c>
      <c r="AU72" s="144" t="n">
        <f t="shared" si="36"/>
        <v>17.596191720305534</v>
      </c>
      <c r="AV72" s="144" t="n">
        <f t="shared" si="36"/>
        <v>18.252084649261686</v>
      </c>
      <c r="AW72" s="144" t="n">
        <f t="shared" si="36"/>
        <v>19.350265883413087</v>
      </c>
      <c r="AX72" s="144" t="n">
        <f t="shared" si="36"/>
        <v>14.994498993857045</v>
      </c>
      <c r="AY72" s="144" t="n">
        <f t="shared" si="36"/>
        <v>15.8935908311225</v>
      </c>
      <c r="AZ72" s="148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25" t="n">
        <f t="shared" si="18"/>
        <v>-0.4671473041572044</v>
      </c>
      <c r="J73" s="8" t="n">
        <f t="shared" si="19"/>
        <v>6.5935661843303048</v>
      </c>
      <c r="K73" s="8" t="n">
        <f t="shared" si="20"/>
        <v>1.082779476203156</v>
      </c>
      <c r="L73" s="8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4" t="n">
        <f t="shared" ref="AO73:AZ73" si="39">IF(AO7="","",AO7/VLOOKUP(AO$67,deflator,2,FALSE)/1000000000)</f>
        <v>14.634872973662763</v>
      </c>
      <c r="AP73" s="144" t="n">
        <f t="shared" si="39"/>
        <v>11.360488206387272</v>
      </c>
      <c r="AQ73" s="144" t="n">
        <f t="shared" si="39"/>
        <v>4.1169861790350932</v>
      </c>
      <c r="AR73" s="144" t="n">
        <f t="shared" si="39"/>
        <v>0.99200188445986903</v>
      </c>
      <c r="AS73" s="144" t="n">
        <f t="shared" si="39"/>
        <v>16.262724322400835</v>
      </c>
      <c r="AT73" s="144" t="n">
        <f t="shared" si="39"/>
        <v>27.599986799684071</v>
      </c>
      <c r="AU73" s="144" t="n">
        <f t="shared" si="39"/>
        <v>21.46652577904214</v>
      </c>
      <c r="AV73" s="144" t="n">
        <f t="shared" si="39"/>
        <v>19.275297646212625</v>
      </c>
      <c r="AW73" s="144" t="n">
        <f t="shared" si="39"/>
        <v>36.983284483516584</v>
      </c>
      <c r="AX73" s="144" t="n">
        <f t="shared" si="39"/>
        <v>14.136799951273526</v>
      </c>
      <c r="AY73" s="144" t="n">
        <f t="shared" si="39"/>
        <v>7.5328319646263999</v>
      </c>
      <c r="AZ73" s="148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25" t="e">
        <f t="shared" si="18"/>
        <v>#VALUE!</v>
      </c>
      <c r="J74" s="8" t="e">
        <f t="shared" si="19"/>
        <v>#VALUE!</v>
      </c>
      <c r="K74" s="8" t="e">
        <f t="shared" si="20"/>
        <v>#VALUE!</v>
      </c>
      <c r="L74" s="8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4" t="n">
        <f t="shared" ref="AO74:AZ74" si="42">IF(AO8="","",AO8/VLOOKUP(AO$67,deflator,2,FALSE)/1000000000)</f>
        <v>-6.3324447996297283E-3</v>
      </c>
      <c r="AP74" s="144" t="n">
        <f t="shared" si="42"/>
        <v>-4.0286762557342811E-3</v>
      </c>
      <c r="AQ74" s="144" t="n">
        <f t="shared" si="42"/>
        <v>-3.2004090419923774E-3</v>
      </c>
      <c r="AR74" s="144" t="n">
        <f t="shared" si="42"/>
        <v>-3.0788619599263034E-7</v>
      </c>
      <c r="AS74" s="144" t="n">
        <f t="shared" si="42"/>
        <v>0</v>
      </c>
      <c r="AT74" s="144" t="n">
        <f t="shared" si="42"/>
        <v>0</v>
      </c>
      <c r="AU74" s="144" t="n">
        <f t="shared" si="42"/>
        <v>0</v>
      </c>
      <c r="AV74" s="144" t="n">
        <f t="shared" si="42"/>
        <v>0</v>
      </c>
      <c r="AW74" s="144" t="n">
        <f t="shared" si="42"/>
        <v>6.950396767587113E-5</v>
      </c>
      <c r="AX74" s="144" t="n">
        <f t="shared" si="42"/>
        <v>0</v>
      </c>
      <c r="AY74" s="144" t="str">
        <f t="shared" si="42"/>
      </c>
      <c r="AZ74" s="148" t="str">
        <f t="shared" si="42"/>
      </c>
    </row>
    <row r="75">
      <c r="A75" s="143" t="s">
        <v>118</v>
      </c>
      <c r="B75" s="75" t="s">
        <v>107</v>
      </c>
      <c r="C75" s="75" t="s">
        <v>70</v>
      </c>
      <c r="D75" s="75" t="n">
        <v>0</v>
      </c>
      <c r="E75" s="87" t="n">
        <f t="shared" si="9"/>
        <v>0.1446358083219409</v>
      </c>
      <c r="F75" s="87" t="n">
        <f t="shared" si="10"/>
        <v>0</v>
      </c>
      <c r="G75" s="87" t="n">
        <f t="shared" si="11"/>
        <v>0</v>
      </c>
      <c r="H75" s="87" t="n">
        <f t="shared" si="12"/>
        <v>0</v>
      </c>
      <c r="I75" s="78" t="e">
        <f t="shared" si="18"/>
        <v>#DIV/0!</v>
      </c>
      <c r="J75" s="94" t="n">
        <f t="shared" si="19"/>
        <v>-1</v>
      </c>
      <c r="K75" s="94" t="e">
        <f t="shared" si="20"/>
        <v>#DIV/0!</v>
      </c>
      <c r="L75" s="94" t="n">
        <f t="shared" si="21"/>
        <v>0</v>
      </c>
      <c r="M75" s="139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9" t="n">
        <f t="shared" ref="AO75:AZ75" si="45">IF(AO9="","",AO9/VLOOKUP(AO$67,deflator,2,FALSE)/1000000000)</f>
        <v>1.5982741809058192</v>
      </c>
      <c r="AP75" s="149" t="n">
        <f t="shared" si="45"/>
        <v>0.15203991640209361</v>
      </c>
      <c r="AQ75" s="149" t="n">
        <f t="shared" si="45"/>
        <v>0.28105160787751599</v>
      </c>
      <c r="AR75" s="149" t="n">
        <f t="shared" si="45"/>
        <v>0.1446358083219409</v>
      </c>
      <c r="AS75" s="149" t="n">
        <f t="shared" si="45"/>
        <v>5.8455660738127475E-2</v>
      </c>
      <c r="AT75" s="149" t="n">
        <f t="shared" si="45"/>
        <v>0.3072077399462449</v>
      </c>
      <c r="AU75" s="149" t="n">
        <f t="shared" si="45"/>
        <v>0</v>
      </c>
      <c r="AV75" s="149" t="n">
        <f t="shared" si="45"/>
        <v>0</v>
      </c>
      <c r="AW75" s="149" t="n">
        <f t="shared" si="45"/>
        <v>0</v>
      </c>
      <c r="AX75" s="149" t="n">
        <f t="shared" si="45"/>
        <v>0</v>
      </c>
      <c r="AY75" s="149" t="n">
        <f t="shared" si="45"/>
        <v>0</v>
      </c>
      <c r="AZ75" s="150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25" t="n">
        <f t="shared" si="18"/>
        <v>1.7766982555476485E-2</v>
      </c>
      <c r="J76" s="8" t="n">
        <f t="shared" si="19"/>
        <v>0.22965622399519758</v>
      </c>
      <c r="K76" s="8" t="n">
        <f t="shared" si="20"/>
        <v>0.53127900107246007</v>
      </c>
      <c r="L76" s="8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4" t="n">
        <f t="shared" ref="AO76:AZ76" si="48">IF(AO10="","",AO10/VLOOKUP(AO$67,deflator,2,FALSE)/1000000000)</f>
        <v>109.27370313347124</v>
      </c>
      <c r="AP76" s="144" t="n">
        <f t="shared" si="48"/>
        <v>89.267136316624587</v>
      </c>
      <c r="AQ76" s="144" t="n">
        <f t="shared" si="48"/>
        <v>91.087847271430647</v>
      </c>
      <c r="AR76" s="144" t="n">
        <f t="shared" si="48"/>
        <v>83.095962288730746</v>
      </c>
      <c r="AS76" s="144" t="n">
        <f t="shared" si="48"/>
        <v>83.192908465849698</v>
      </c>
      <c r="AT76" s="144" t="n">
        <f t="shared" si="48"/>
        <v>85.83275682355837</v>
      </c>
      <c r="AU76" s="144" t="n">
        <f t="shared" si="48"/>
        <v>96.370619520151109</v>
      </c>
      <c r="AV76" s="144" t="n">
        <f t="shared" si="48"/>
        <v>101.59759325357186</v>
      </c>
      <c r="AW76" s="144" t="n">
        <f t="shared" si="48"/>
        <v>119.65428868732901</v>
      </c>
      <c r="AX76" s="144" t="n">
        <f t="shared" si="48"/>
        <v>100.39573789341155</v>
      </c>
      <c r="AY76" s="144" t="n">
        <f t="shared" si="48"/>
        <v>102.17946721720799</v>
      </c>
      <c r="AZ76" s="148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25" t="n">
        <f t="shared" si="18"/>
        <v>0.23507543854339552</v>
      </c>
      <c r="J77" s="8" t="n">
        <f t="shared" si="19"/>
        <v>0.76949899474556971</v>
      </c>
      <c r="K77" s="8" t="n">
        <f t="shared" si="20"/>
        <v>0.59843416141739403</v>
      </c>
      <c r="L77" s="8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4" t="n">
        <f t="shared" ref="AO77:AZ77" si="51">IF(AO11="","",AO11/VLOOKUP(AO$67,deflator,2,FALSE)/1000000000)</f>
        <v>6.0647650705672165</v>
      </c>
      <c r="AP77" s="144" t="n">
        <f t="shared" si="51"/>
        <v>3.9140143016169477</v>
      </c>
      <c r="AQ77" s="144" t="n">
        <f t="shared" si="51"/>
        <v>3.3241077614433276</v>
      </c>
      <c r="AR77" s="144" t="n">
        <f t="shared" si="51"/>
        <v>2.6446888724590032</v>
      </c>
      <c r="AS77" s="144" t="n">
        <f t="shared" si="51"/>
        <v>2.2154529361998696</v>
      </c>
      <c r="AT77" s="144" t="n">
        <f t="shared" si="51"/>
        <v>2.2170003809480092</v>
      </c>
      <c r="AU77" s="144" t="n">
        <f t="shared" si="51"/>
        <v>2.5984877388398253</v>
      </c>
      <c r="AV77" s="144" t="n">
        <f t="shared" si="51"/>
        <v>3.262376484781087</v>
      </c>
      <c r="AW77" s="144" t="n">
        <f t="shared" si="51"/>
        <v>3.4105631830548915</v>
      </c>
      <c r="AX77" s="144" t="n">
        <f t="shared" si="51"/>
        <v>3.7890594818646557</v>
      </c>
      <c r="AY77" s="144" t="n">
        <f t="shared" si="51"/>
        <v>4.6797743012310002</v>
      </c>
      <c r="AZ77" s="148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25" t="n">
        <f t="shared" si="18"/>
        <v>-4.7805508001072194E-2</v>
      </c>
      <c r="J78" s="8" t="n">
        <f t="shared" si="19"/>
        <v>0.28439969136414045</v>
      </c>
      <c r="K78" s="8" t="n">
        <f t="shared" si="20"/>
        <v>0.74866075266509569</v>
      </c>
      <c r="L78" s="8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4" t="n">
        <f t="shared" ref="AO78:AZ78" si="54">IF(AO12="","",AO12/VLOOKUP(AO$67,deflator,2,FALSE)/1000000000)</f>
        <v>8.7444868974853325</v>
      </c>
      <c r="AP78" s="144" t="n">
        <f t="shared" si="54"/>
        <v>5.6018145204207856</v>
      </c>
      <c r="AQ78" s="144" t="n">
        <f t="shared" si="54"/>
        <v>3.3731227502455665</v>
      </c>
      <c r="AR78" s="144" t="n">
        <f t="shared" si="54"/>
        <v>2.7353052287841644</v>
      </c>
      <c r="AS78" s="144" t="n">
        <f t="shared" si="54"/>
        <v>3.1804921740790748</v>
      </c>
      <c r="AT78" s="144" t="n">
        <f t="shared" si="54"/>
        <v>3.4719772690903632</v>
      </c>
      <c r="AU78" s="144" t="n">
        <f t="shared" si="54"/>
        <v>5.0250400719553143</v>
      </c>
      <c r="AV78" s="144" t="n">
        <f t="shared" si="54"/>
        <v>4.451244440944186</v>
      </c>
      <c r="AW78" s="144" t="n">
        <f t="shared" si="54"/>
        <v>4.3602128981481583</v>
      </c>
      <c r="AX78" s="144" t="n">
        <f t="shared" si="54"/>
        <v>3.6896088153816544</v>
      </c>
      <c r="AY78" s="144" t="n">
        <f t="shared" si="54"/>
        <v>3.5132251916371002</v>
      </c>
      <c r="AZ78" s="148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25" t="n">
        <f t="shared" si="18"/>
        <v>-0.18562381544383066</v>
      </c>
      <c r="J79" s="8" t="n">
        <f t="shared" si="19"/>
        <v>0.10328308611561776</v>
      </c>
      <c r="K79" s="8" t="n">
        <f t="shared" si="20"/>
        <v>0.96602158980382369</v>
      </c>
      <c r="L79" s="8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4" t="n">
        <f t="shared" ref="AO79:AZ79" si="57">IF(AO13="","",AO13/VLOOKUP(AO$67,deflator,2,FALSE)/1000000000)</f>
        <v>16.314030134142048</v>
      </c>
      <c r="AP79" s="144" t="n">
        <f t="shared" si="57"/>
        <v>12.899578302069202</v>
      </c>
      <c r="AQ79" s="144" t="n">
        <f t="shared" si="57"/>
        <v>12.002450623886336</v>
      </c>
      <c r="AR79" s="144" t="n">
        <f t="shared" si="57"/>
        <v>11.013107675973735</v>
      </c>
      <c r="AS79" s="144" t="n">
        <f t="shared" si="57"/>
        <v>12.469327295867826</v>
      </c>
      <c r="AT79" s="144" t="n">
        <f t="shared" si="57"/>
        <v>11.249454258773202</v>
      </c>
      <c r="AU79" s="144" t="n">
        <f t="shared" si="57"/>
        <v>10.149820907200404</v>
      </c>
      <c r="AV79" s="144" t="n">
        <f t="shared" si="57"/>
        <v>12.565617650145306</v>
      </c>
      <c r="AW79" s="144" t="n">
        <f t="shared" si="57"/>
        <v>12.639219213627628</v>
      </c>
      <c r="AX79" s="144" t="n">
        <f t="shared" si="57"/>
        <v>14.920101612615182</v>
      </c>
      <c r="AY79" s="144" t="n">
        <f t="shared" si="57"/>
        <v>12.150575424471901</v>
      </c>
      <c r="AZ79" s="148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25" t="n">
        <f t="shared" si="18"/>
        <v>-2.5375930066162788E-2</v>
      </c>
      <c r="J80" s="8" t="n">
        <f t="shared" si="19"/>
        <v>6.8951493130306574E-2</v>
      </c>
      <c r="K80" s="8" t="n">
        <f t="shared" si="20"/>
        <v>0.62492148369689982</v>
      </c>
      <c r="L80" s="8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4" t="n">
        <f t="shared" ref="AO80:AZ80" si="64">IF(AO14="","",AO14/VLOOKUP(AO$67,deflator,2,FALSE)/1000000000)</f>
        <v>79.856799966561169</v>
      </c>
      <c r="AP80" s="144" t="n">
        <f t="shared" si="64"/>
        <v>74.878906294923112</v>
      </c>
      <c r="AQ80" s="144" t="n">
        <f t="shared" si="64"/>
        <v>68.240515755922061</v>
      </c>
      <c r="AR80" s="144" t="n">
        <f t="shared" si="64"/>
        <v>64.569161114295497</v>
      </c>
      <c r="AS80" s="144" t="n">
        <f t="shared" si="64"/>
        <v>62.166977939472552</v>
      </c>
      <c r="AT80" s="144" t="n">
        <f t="shared" si="64"/>
        <v>66.978621724400526</v>
      </c>
      <c r="AU80" s="144" t="n">
        <f t="shared" si="64"/>
        <v>66.489430972570958</v>
      </c>
      <c r="AV80" s="144" t="n">
        <f t="shared" si="64"/>
        <v>72.026791160519721</v>
      </c>
      <c r="AW80" s="144" t="n">
        <f t="shared" si="64"/>
        <v>67.599150804311407</v>
      </c>
      <c r="AX80" s="144" t="n">
        <f t="shared" si="64"/>
        <v>70.8183835311835</v>
      </c>
      <c r="AY80" s="144" t="n">
        <f t="shared" si="64"/>
        <v>69.021301183297496</v>
      </c>
      <c r="AZ80" s="148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25" t="n">
        <f t="shared" si="18"/>
        <v>-0.13823775519863768</v>
      </c>
      <c r="J81" s="8" t="n">
        <f t="shared" si="19"/>
        <v>5.4697492682136053</v>
      </c>
      <c r="K81" s="8" t="n">
        <f t="shared" si="20"/>
        <v>0.65821899758650315</v>
      </c>
      <c r="L81" s="8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8" t="str">
        <f t="shared" ref="S81:AN81" si="66">IFERROR(S60/SUMIFS(S$21:S$36,$O$21:$O$36,$O81),"")</f>
      </c>
      <c r="T81" s="8" t="str">
        <f t="shared" si="66"/>
      </c>
      <c r="U81" s="8" t="str">
        <f t="shared" si="66"/>
      </c>
      <c r="V81" s="8" t="str">
        <f t="shared" si="66"/>
      </c>
      <c r="W81" s="8" t="str">
        <f t="shared" si="66"/>
      </c>
      <c r="X81" s="8" t="str">
        <f t="shared" si="66"/>
      </c>
      <c r="Y81" s="8" t="str">
        <f t="shared" si="66"/>
      </c>
      <c r="Z81" s="8" t="str">
        <f t="shared" si="66"/>
      </c>
      <c r="AA81" s="8" t="str">
        <f t="shared" si="66"/>
      </c>
      <c r="AB81" s="8" t="str">
        <f t="shared" si="66"/>
      </c>
      <c r="AC81" s="8" t="n">
        <f t="shared" si="66"/>
        <v>0</v>
      </c>
      <c r="AD81" s="8" t="n">
        <f t="shared" si="66"/>
        <v>0</v>
      </c>
      <c r="AE81" s="8" t="n">
        <f t="shared" si="66"/>
        <v>0</v>
      </c>
      <c r="AF81" s="8" t="n">
        <f t="shared" si="66"/>
        <v>0</v>
      </c>
      <c r="AG81" s="8" t="n">
        <f t="shared" si="66"/>
        <v>0</v>
      </c>
      <c r="AH81" s="8" t="n">
        <f t="shared" si="66"/>
        <v>0</v>
      </c>
      <c r="AI81" s="8" t="n">
        <f t="shared" si="66"/>
        <v>0</v>
      </c>
      <c r="AJ81" s="8" t="n">
        <f t="shared" si="66"/>
        <v>0</v>
      </c>
      <c r="AK81" s="8" t="n">
        <f t="shared" si="66"/>
        <v>0</v>
      </c>
      <c r="AL81" s="8" t="n">
        <f t="shared" si="66"/>
        <v>0</v>
      </c>
      <c r="AM81" s="8" t="n">
        <f t="shared" si="66"/>
        <v>0</v>
      </c>
      <c r="AN81" s="8" t="n">
        <f t="shared" si="66"/>
        <v>0</v>
      </c>
      <c r="AO81" s="144" t="n">
        <f t="shared" ref="AO81:AZ81" si="67">IF(AO15="","",AO15/VLOOKUP(AO$67,deflator,2,FALSE)/1000000000)</f>
        <v>3.5768803066255965</v>
      </c>
      <c r="AP81" s="144" t="n">
        <f t="shared" si="67"/>
        <v>4.2566637488108983</v>
      </c>
      <c r="AQ81" s="144" t="n">
        <f t="shared" si="67"/>
        <v>2.4449030676034824</v>
      </c>
      <c r="AR81" s="144" t="n">
        <f t="shared" si="67"/>
        <v>0.64320472584524413</v>
      </c>
      <c r="AS81" s="144" t="n">
        <f t="shared" si="67"/>
        <v>6.5889393081214038</v>
      </c>
      <c r="AT81" s="144" t="n">
        <f t="shared" si="67"/>
        <v>4.6938972896074977</v>
      </c>
      <c r="AU81" s="144" t="n">
        <f t="shared" si="67"/>
        <v>11.168005085485499</v>
      </c>
      <c r="AV81" s="144" t="n">
        <f t="shared" si="67"/>
        <v>10.81976590899041</v>
      </c>
      <c r="AW81" s="144" t="n">
        <f t="shared" si="67"/>
        <v>8.7670771771518137</v>
      </c>
      <c r="AX81" s="144" t="n">
        <f t="shared" si="67"/>
        <v>4.8289111404596339</v>
      </c>
      <c r="AY81" s="144" t="n">
        <f t="shared" si="67"/>
        <v>4.1613733043488006</v>
      </c>
      <c r="AZ81" s="148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25" t="e">
        <f t="shared" si="18"/>
        <v>#VALUE!</v>
      </c>
      <c r="J82" s="8" t="e">
        <f t="shared" si="19"/>
        <v>#VALUE!</v>
      </c>
      <c r="K82" s="8" t="e">
        <f t="shared" si="20"/>
        <v>#VALUE!</v>
      </c>
      <c r="L82" s="8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8" t="str">
        <f t="shared" ref="S82:AN82" si="69">IFERROR(S61/SUMIFS(S$21:S$36,$O$21:$O$36,$O82),"")</f>
      </c>
      <c r="T82" s="8" t="str">
        <f t="shared" si="69"/>
      </c>
      <c r="U82" s="8" t="str">
        <f t="shared" si="69"/>
      </c>
      <c r="V82" s="8" t="str">
        <f t="shared" si="69"/>
      </c>
      <c r="W82" s="8" t="str">
        <f t="shared" si="69"/>
      </c>
      <c r="X82" s="8" t="str">
        <f t="shared" si="69"/>
      </c>
      <c r="Y82" s="8" t="str">
        <f t="shared" si="69"/>
      </c>
      <c r="Z82" s="8" t="str">
        <f t="shared" si="69"/>
      </c>
      <c r="AA82" s="8" t="str">
        <f t="shared" si="69"/>
      </c>
      <c r="AB82" s="8" t="str">
        <f t="shared" si="69"/>
      </c>
      <c r="AC82" s="8" t="n">
        <f t="shared" si="69"/>
        <v>0.36934596998381569</v>
      </c>
      <c r="AD82" s="8" t="n">
        <f t="shared" si="69"/>
        <v>0</v>
      </c>
      <c r="AE82" s="8" t="n">
        <f t="shared" si="69"/>
        <v>0</v>
      </c>
      <c r="AF82" s="8" t="n">
        <f t="shared" si="69"/>
        <v>1.3812751757798944</v>
      </c>
      <c r="AG82" s="8" t="n">
        <f t="shared" si="69"/>
        <v>0</v>
      </c>
      <c r="AH82" s="8" t="n">
        <f t="shared" si="69"/>
        <v>0</v>
      </c>
      <c r="AI82" s="8" t="n">
        <f t="shared" si="69"/>
        <v>0</v>
      </c>
      <c r="AJ82" s="8" t="n">
        <f t="shared" si="69"/>
        <v>0</v>
      </c>
      <c r="AK82" s="8" t="n">
        <f t="shared" si="69"/>
        <v>0</v>
      </c>
      <c r="AL82" s="8" t="n">
        <f t="shared" si="69"/>
        <v>0</v>
      </c>
      <c r="AM82" s="8" t="n">
        <f t="shared" si="69"/>
        <v>2.0452550826591631</v>
      </c>
      <c r="AN82" s="8" t="n">
        <f t="shared" si="69"/>
        <v>0</v>
      </c>
      <c r="AO82" s="144" t="n">
        <f t="shared" ref="AO82:AZ82" si="70">IF(AO16="","",AO16/VLOOKUP(AO$67,deflator,2,FALSE)/1000000000)</f>
        <v>4.3659498641237969E-3</v>
      </c>
      <c r="AP82" s="144" t="n">
        <f t="shared" si="70"/>
        <v>-3.7266351541609698E-2</v>
      </c>
      <c r="AQ82" s="144" t="n">
        <f t="shared" si="70"/>
        <v>-3.1086177528058399E-2</v>
      </c>
      <c r="AR82" s="144" t="n">
        <f t="shared" si="70"/>
        <v>1.9114061771050733E-4</v>
      </c>
      <c r="AS82" s="144" t="str">
        <f t="shared" si="70"/>
      </c>
      <c r="AT82" s="144" t="str">
        <f t="shared" si="70"/>
      </c>
      <c r="AU82" s="144" t="str">
        <f t="shared" si="70"/>
      </c>
      <c r="AV82" s="144" t="n">
        <f t="shared" si="70"/>
        <v>0</v>
      </c>
      <c r="AW82" s="144" t="str">
        <f t="shared" si="70"/>
      </c>
      <c r="AX82" s="144" t="str">
        <f t="shared" si="70"/>
      </c>
      <c r="AY82" s="144" t="str">
        <f t="shared" si="70"/>
      </c>
      <c r="AZ82" s="148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1" t="n">
        <f t="shared" si="9"/>
        <v>0.72621668456250432</v>
      </c>
      <c r="F83" s="141" t="n">
        <f t="shared" si="10"/>
        <v>0</v>
      </c>
      <c r="G83" s="141" t="n">
        <f t="shared" si="11"/>
        <v>0</v>
      </c>
      <c r="H83" s="141" t="n">
        <f t="shared" si="12"/>
        <v>0</v>
      </c>
      <c r="I83" s="142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6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1" t="n">
        <f t="shared" ref="AO83:AZ83" si="73">IF(AO17="","",AO17/VLOOKUP(AO$67,deflator,2,FALSE)/1000000000)</f>
        <v>0.56157812356822312</v>
      </c>
      <c r="AP83" s="151" t="n">
        <f t="shared" si="73"/>
        <v>0.52426400704666831</v>
      </c>
      <c r="AQ83" s="151" t="n">
        <f t="shared" si="73"/>
        <v>0.53911865214282095</v>
      </c>
      <c r="AR83" s="151" t="n">
        <f t="shared" si="73"/>
        <v>0.72621668456250432</v>
      </c>
      <c r="AS83" s="151" t="n">
        <f t="shared" si="73"/>
        <v>0.40511686135120312</v>
      </c>
      <c r="AT83" s="151" t="n">
        <f t="shared" si="73"/>
        <v>1.1207218158594809</v>
      </c>
      <c r="AU83" s="151" t="n">
        <f t="shared" si="73"/>
        <v>0</v>
      </c>
      <c r="AV83" s="151" t="n">
        <f t="shared" si="73"/>
        <v>5.7010718032890969E-5</v>
      </c>
      <c r="AW83" s="151" t="n">
        <f t="shared" si="73"/>
        <v>0</v>
      </c>
      <c r="AX83" s="151" t="n">
        <f t="shared" si="73"/>
        <v>0</v>
      </c>
      <c r="AY83" s="151" t="n">
        <f t="shared" si="73"/>
        <v>0</v>
      </c>
      <c r="AZ83" s="15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25" t="e">
        <f t="shared" si="18"/>
        <v>#VALUE!</v>
      </c>
      <c r="J84" s="8" t="e">
        <f t="shared" si="19"/>
        <v>#VALUE!</v>
      </c>
      <c r="K84" s="8" t="e">
        <f t="shared" si="20"/>
        <v>#VALUE!</v>
      </c>
      <c r="L84" s="8" t="str">
        <f t="shared" si="21"/>
      </c>
      <c r="M84" s="8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4" t="n">
        <f t="shared" ref="AO84:AZ84" si="75">IF(AO18="","",AO18/VLOOKUP(AO$67,deflator,2,FALSE)/1000000000)</f>
        <v>-4.5948079091233105E-6</v>
      </c>
      <c r="AP84" s="144" t="n">
        <f t="shared" si="75"/>
        <v>-6.4493338663491965E-5</v>
      </c>
      <c r="AQ84" s="144" t="str">
        <f t="shared" si="75"/>
      </c>
      <c r="AR84" s="144" t="str">
        <f t="shared" si="75"/>
      </c>
      <c r="AS84" s="144" t="n">
        <f t="shared" si="75"/>
        <v>4.2584851776797366E-3</v>
      </c>
      <c r="AT84" s="144" t="n">
        <f t="shared" si="75"/>
        <v>-2.86337355131209E-7</v>
      </c>
      <c r="AU84" s="144" t="str">
        <f t="shared" si="75"/>
      </c>
      <c r="AV84" s="144" t="n">
        <f t="shared" si="75"/>
        <v>5.217795985436942E-4</v>
      </c>
      <c r="AW84" s="144" t="n">
        <f t="shared" si="75"/>
        <v>0</v>
      </c>
      <c r="AX84" s="144" t="n">
        <f t="shared" si="75"/>
        <v>4.0239003057153112E-4</v>
      </c>
      <c r="AY84" s="144" t="str">
        <f t="shared" si="75"/>
      </c>
      <c r="AZ84" s="14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8" t="str">
        <f t="shared" si="9"/>
      </c>
      <c r="F85" s="98" t="str">
        <f t="shared" si="10"/>
      </c>
      <c r="G85" s="98" t="str">
        <f t="shared" si="11"/>
      </c>
      <c r="H85" s="98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8" t="str">
        <f t="shared" si="21"/>
      </c>
      <c r="M85" s="8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4" t="str">
        <f t="shared" ref="AO85:AZ85" si="77">IF(AO19="","",AO19/VLOOKUP(AO$67,deflator,2,FALSE)/1000000000)</f>
      </c>
      <c r="AP85" s="144" t="str">
        <f t="shared" si="77"/>
      </c>
      <c r="AQ85" s="144" t="str">
        <f t="shared" si="77"/>
      </c>
      <c r="AR85" s="144" t="str">
        <f t="shared" si="77"/>
      </c>
      <c r="AS85" s="144" t="str">
        <f t="shared" si="77"/>
      </c>
      <c r="AT85" s="144" t="str">
        <f t="shared" si="77"/>
      </c>
      <c r="AU85" s="144" t="str">
        <f t="shared" si="77"/>
      </c>
      <c r="AV85" s="144" t="str">
        <f t="shared" si="77"/>
      </c>
      <c r="AW85" s="144" t="str">
        <f t="shared" si="77"/>
      </c>
      <c r="AX85" s="144" t="str">
        <f t="shared" si="77"/>
      </c>
      <c r="AY85" s="144" t="str">
        <f t="shared" si="77"/>
      </c>
      <c r="AZ85" s="14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8" t="str">
        <f t="shared" si="9"/>
      </c>
      <c r="F86" s="98" t="str">
        <f t="shared" si="10"/>
      </c>
      <c r="G86" s="98" t="str">
        <f t="shared" si="11"/>
      </c>
      <c r="H86" s="98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8" t="str">
        <f t="shared" si="21"/>
      </c>
      <c r="M86" s="8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4" t="n">
        <f t="shared" ref="AO86:AZ86" si="79">IF(AO20="","",AO20/VLOOKUP(AO$67,deflator,2,FALSE)/1000000000)</f>
        <v>-3.5626857552502397E-6</v>
      </c>
      <c r="AP86" s="144" t="n">
        <f t="shared" si="79"/>
        <v>-5.8831148929310751E-5</v>
      </c>
      <c r="AQ86" s="144" t="str">
        <f t="shared" si="79"/>
      </c>
      <c r="AR86" s="144" t="str">
        <f t="shared" si="79"/>
      </c>
      <c r="AS86" s="144" t="n">
        <f t="shared" si="79"/>
        <v>-1.2728613269783469E-9</v>
      </c>
      <c r="AT86" s="144" t="str">
        <f t="shared" si="79"/>
      </c>
      <c r="AU86" s="144" t="str">
        <f t="shared" si="79"/>
      </c>
      <c r="AV86" s="144" t="str">
        <f t="shared" si="79"/>
      </c>
      <c r="AW86" s="144" t="str">
        <f t="shared" si="79"/>
      </c>
      <c r="AX86" s="144" t="str">
        <f t="shared" si="79"/>
      </c>
      <c r="AY86" s="144" t="str">
        <f t="shared" si="79"/>
      </c>
      <c r="AZ86" s="14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8" t="str">
        <f t="shared" si="9"/>
      </c>
      <c r="F87" s="98" t="n">
        <f t="shared" si="10"/>
        <v>0</v>
      </c>
      <c r="G87" s="98" t="n">
        <f t="shared" si="11"/>
        <v>0</v>
      </c>
      <c r="H87" s="98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8" t="str">
        <f t="shared" si="21"/>
      </c>
      <c r="M87" s="8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4" t="str">
        <f t="shared" ref="AO87:AZ87" si="81">IF(AO21="","",AO21/VLOOKUP(AO$67,deflator,2,FALSE)/1000000000)</f>
      </c>
      <c r="AP87" s="144" t="str">
        <f t="shared" si="81"/>
      </c>
      <c r="AQ87" s="144" t="str">
        <f t="shared" si="81"/>
      </c>
      <c r="AR87" s="144" t="str">
        <f t="shared" si="81"/>
      </c>
      <c r="AS87" s="144" t="n">
        <f t="shared" si="81"/>
        <v>0</v>
      </c>
      <c r="AT87" s="144" t="str">
        <f t="shared" si="81"/>
      </c>
      <c r="AU87" s="144" t="str">
        <f t="shared" si="81"/>
      </c>
      <c r="AV87" s="144" t="str">
        <f t="shared" si="81"/>
      </c>
      <c r="AW87" s="144" t="n">
        <f t="shared" si="81"/>
        <v>0</v>
      </c>
      <c r="AX87" s="144" t="n">
        <f t="shared" si="81"/>
        <v>0</v>
      </c>
      <c r="AY87" s="144" t="n">
        <f t="shared" si="81"/>
        <v>0</v>
      </c>
      <c r="AZ87" s="14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8" t="str">
        <f t="shared" si="9"/>
      </c>
      <c r="F88" s="98" t="str">
        <f t="shared" si="10"/>
      </c>
      <c r="G88" s="98" t="str">
        <f t="shared" si="11"/>
      </c>
      <c r="H88" s="98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8" t="str">
        <f t="shared" si="21"/>
      </c>
      <c r="M88" s="8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4" t="str">
        <f t="shared" ref="AO88:AZ88" si="83">IF(AO22="","",AO22/VLOOKUP(AO$67,deflator,2,FALSE)/1000000000)</f>
      </c>
      <c r="AP88" s="144" t="str">
        <f t="shared" si="83"/>
      </c>
      <c r="AQ88" s="144" t="str">
        <f t="shared" si="83"/>
      </c>
      <c r="AR88" s="144" t="str">
        <f t="shared" si="83"/>
      </c>
      <c r="AS88" s="144" t="str">
        <f t="shared" si="83"/>
      </c>
      <c r="AT88" s="144" t="str">
        <f t="shared" si="83"/>
      </c>
      <c r="AU88" s="144" t="str">
        <f t="shared" si="83"/>
      </c>
      <c r="AV88" s="144" t="str">
        <f t="shared" si="83"/>
      </c>
      <c r="AW88" s="144" t="str">
        <f t="shared" si="83"/>
      </c>
      <c r="AX88" s="144" t="str">
        <f t="shared" si="83"/>
      </c>
      <c r="AY88" s="144" t="str">
        <f t="shared" si="83"/>
      </c>
      <c r="AZ88" s="14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8" t="str">
        <f t="shared" si="9"/>
      </c>
      <c r="F89" s="98" t="str">
        <f t="shared" si="10"/>
      </c>
      <c r="G89" s="98" t="str">
        <f t="shared" si="11"/>
      </c>
      <c r="H89" s="98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8" t="str">
        <f t="shared" si="21"/>
      </c>
      <c r="M89" s="8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4" t="str">
        <f t="shared" ref="AO89:AZ89" si="85">IF(AO23="","",AO23/VLOOKUP(AO$67,deflator,2,FALSE)/1000000000)</f>
      </c>
      <c r="AP89" s="144" t="str">
        <f t="shared" si="85"/>
      </c>
      <c r="AQ89" s="144" t="str">
        <f t="shared" si="85"/>
      </c>
      <c r="AR89" s="144" t="str">
        <f t="shared" si="85"/>
      </c>
      <c r="AS89" s="144" t="str">
        <f t="shared" si="85"/>
      </c>
      <c r="AT89" s="144" t="str">
        <f t="shared" si="85"/>
      </c>
      <c r="AU89" s="144" t="str">
        <f t="shared" si="85"/>
      </c>
      <c r="AV89" s="144" t="str">
        <f t="shared" si="85"/>
      </c>
      <c r="AW89" s="144" t="str">
        <f t="shared" si="85"/>
      </c>
      <c r="AX89" s="144" t="str">
        <f t="shared" si="85"/>
      </c>
      <c r="AY89" s="144" t="str">
        <f t="shared" si="85"/>
      </c>
      <c r="AZ89" s="14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8" t="n">
        <f t="shared" si="9"/>
        <v>3.598342701226736E-5</v>
      </c>
      <c r="F90" s="98" t="n">
        <f t="shared" si="10"/>
        <v>1.0692875949242953E-5</v>
      </c>
      <c r="G90" s="98" t="str">
        <f t="shared" si="11"/>
      </c>
      <c r="H90" s="98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8" t="str">
        <f t="shared" si="21"/>
      </c>
      <c r="M90" s="8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4" t="str">
        <f t="shared" ref="AO90:AZ90" si="87">IF(AO24="","",AO24/VLOOKUP(AO$67,deflator,2,FALSE)/1000000000)</f>
      </c>
      <c r="AP90" s="144" t="str">
        <f t="shared" si="87"/>
      </c>
      <c r="AQ90" s="144" t="str">
        <f t="shared" si="87"/>
      </c>
      <c r="AR90" s="144" t="n">
        <f t="shared" si="87"/>
        <v>3.598342701226736E-5</v>
      </c>
      <c r="AS90" s="144" t="n">
        <f t="shared" si="87"/>
        <v>2.0677810695267026E-6</v>
      </c>
      <c r="AT90" s="144" t="n">
        <f t="shared" si="87"/>
        <v>1.57292939623693E-3</v>
      </c>
      <c r="AU90" s="144" t="n">
        <f t="shared" si="87"/>
        <v>2.3071991688199773E-5</v>
      </c>
      <c r="AV90" s="144" t="n">
        <f t="shared" si="87"/>
        <v>0</v>
      </c>
      <c r="AW90" s="144" t="n">
        <f t="shared" si="87"/>
        <v>3.4765657256334288E-4</v>
      </c>
      <c r="AX90" s="144" t="n">
        <f t="shared" si="87"/>
        <v>1.0692875949242953E-5</v>
      </c>
      <c r="AY90" s="144" t="str">
        <f t="shared" si="87"/>
      </c>
      <c r="AZ90" s="144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0" t="n">
        <f t="shared" si="9"/>
        <v>11.170216708898575</v>
      </c>
      <c r="F91" s="140" t="n">
        <f t="shared" si="10"/>
        <v>12.895326941454375</v>
      </c>
      <c r="G91" s="140" t="n">
        <f t="shared" si="11"/>
        <v>8.414666718487501</v>
      </c>
      <c r="H91" s="140" t="n">
        <f t="shared" si="12"/>
        <v>9.75702040850366</v>
      </c>
      <c r="I91" s="113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46" t="n">
        <f t="shared" ref="AO91:AZ91" si="89">IF(AO25="","",AO25/VLOOKUP(AO$67,deflator,2,FALSE)/1000000000)</f>
        <v>12.751912675601639</v>
      </c>
      <c r="AP91" s="146" t="n">
        <f t="shared" si="89"/>
        <v>13.587300894919821</v>
      </c>
      <c r="AQ91" s="146" t="n">
        <f t="shared" si="89"/>
        <v>8.4184295971337946</v>
      </c>
      <c r="AR91" s="146" t="n">
        <f t="shared" si="89"/>
        <v>11.170216708898575</v>
      </c>
      <c r="AS91" s="146" t="n">
        <f t="shared" si="89"/>
        <v>15.081635228214708</v>
      </c>
      <c r="AT91" s="146" t="n">
        <f t="shared" si="89"/>
        <v>14.034084534709548</v>
      </c>
      <c r="AU91" s="146" t="n">
        <f t="shared" si="89"/>
        <v>11.208338138951625</v>
      </c>
      <c r="AV91" s="146" t="n">
        <f t="shared" si="89"/>
        <v>17.844613804293839</v>
      </c>
      <c r="AW91" s="146" t="n">
        <f t="shared" si="89"/>
        <v>24.572265377358505</v>
      </c>
      <c r="AX91" s="146" t="n">
        <f t="shared" si="89"/>
        <v>12.895326941454375</v>
      </c>
      <c r="AY91" s="146" t="n">
        <f t="shared" si="89"/>
        <v>8.414666718487501</v>
      </c>
      <c r="AZ91" s="147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25" t="n">
        <f t="shared" si="18"/>
        <v>9.3275943149013258</v>
      </c>
      <c r="J92" s="8" t="n">
        <f t="shared" si="19"/>
        <v>1.8665955008143635</v>
      </c>
      <c r="K92" s="8" t="n">
        <f t="shared" si="20"/>
        <v>5.4199622864923136E-2</v>
      </c>
      <c r="L92" s="8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4" t="n">
        <f t="shared" ref="AO92:AZ92" si="91">IF(AO26="","",AO26/VLOOKUP(AO$67,deflator,2,FALSE)/1000000000)</f>
        <v>0.62253626898217818</v>
      </c>
      <c r="AP92" s="144" t="n">
        <f t="shared" si="91"/>
        <v>0.53059073307867199</v>
      </c>
      <c r="AQ92" s="144" t="n">
        <f t="shared" si="91"/>
        <v>0.48983533201499097</v>
      </c>
      <c r="AR92" s="144" t="n">
        <f t="shared" si="91"/>
        <v>0.26522360845274878</v>
      </c>
      <c r="AS92" s="144" t="n">
        <f t="shared" si="91"/>
        <v>0.24197164470280605</v>
      </c>
      <c r="AT92" s="144" t="n">
        <f t="shared" si="91"/>
        <v>0.31429568168592426</v>
      </c>
      <c r="AU92" s="144" t="n">
        <f t="shared" si="91"/>
        <v>0.38879984295199815</v>
      </c>
      <c r="AV92" s="144" t="n">
        <f t="shared" si="91"/>
        <v>4.7135317237062435E-2</v>
      </c>
      <c r="AW92" s="144" t="n">
        <f t="shared" si="91"/>
        <v>4.0559889912886969E-2</v>
      </c>
      <c r="AX92" s="144" t="n">
        <f t="shared" si="91"/>
        <v>7.36172219316754E-2</v>
      </c>
      <c r="AY92" s="144" t="n">
        <f t="shared" si="91"/>
        <v>0.7602888027004</v>
      </c>
      <c r="AZ92" s="148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25" t="n">
        <f t="shared" si="18"/>
        <v>-0.32425417632376219</v>
      </c>
      <c r="J93" s="8" t="n">
        <f t="shared" si="19"/>
        <v>-0.79015703097806333</v>
      </c>
      <c r="K93" s="8" t="n">
        <f t="shared" si="20"/>
        <v>2.3522974347444471E-2</v>
      </c>
      <c r="L93" s="8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4" t="n">
        <f t="shared" ref="AO93:AZ93" si="93">IF(AO27="","",AO27/VLOOKUP(AO$67,deflator,2,FALSE)/1000000000)</f>
        <v>2.0447300051103904E-2</v>
      </c>
      <c r="AP93" s="144" t="n">
        <f t="shared" si="93"/>
        <v>3.2544928235785038E-2</v>
      </c>
      <c r="AQ93" s="144" t="n">
        <f t="shared" si="93"/>
        <v>1.8989993356403917E-2</v>
      </c>
      <c r="AR93" s="144" t="n">
        <f t="shared" si="93"/>
        <v>1.488628046276568E-2</v>
      </c>
      <c r="AS93" s="144" t="n">
        <f t="shared" si="93"/>
        <v>-4.8185680820643533E-4</v>
      </c>
      <c r="AT93" s="144" t="n">
        <f t="shared" si="93"/>
        <v>-1.316458703195977E-4</v>
      </c>
      <c r="AU93" s="144" t="n">
        <f t="shared" si="93"/>
        <v>-4.2767968396786255E-3</v>
      </c>
      <c r="AV93" s="144" t="n">
        <f t="shared" si="93"/>
        <v>-1.8825529590444877E-3</v>
      </c>
      <c r="AW93" s="144" t="n">
        <f t="shared" si="93"/>
        <v>-3.3019172171635348E-4</v>
      </c>
      <c r="AX93" s="144" t="n">
        <f t="shared" si="93"/>
        <v>4.6227163832190561E-3</v>
      </c>
      <c r="AY93" s="144" t="n">
        <f t="shared" si="93"/>
        <v>3.1237812900000001E-3</v>
      </c>
      <c r="AZ93" s="148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25" t="n">
        <f t="shared" si="18"/>
        <v>-12.344810421420226</v>
      </c>
      <c r="J94" s="8" t="n">
        <f t="shared" si="19"/>
        <v>0.12324548593224094</v>
      </c>
      <c r="K94" s="8" t="n">
        <f t="shared" si="20"/>
        <v>3.5568780476188566</v>
      </c>
      <c r="L94" s="8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4" t="n">
        <f t="shared" ref="AO94:AZ94" si="95">IF(AO28="","",AO28/VLOOKUP(AO$67,deflator,2,FALSE)/1000000000)</f>
        <v>6.1771120347679224E-2</v>
      </c>
      <c r="AP94" s="144" t="n">
        <f t="shared" si="95"/>
        <v>0.25913956708441788</v>
      </c>
      <c r="AQ94" s="144" t="n">
        <f t="shared" si="95"/>
        <v>0.72385580311341902</v>
      </c>
      <c r="AR94" s="144" t="n">
        <f t="shared" si="95"/>
        <v>4.935157255003384</v>
      </c>
      <c r="AS94" s="144" t="n">
        <f t="shared" si="95"/>
        <v>7.8810520717021957</v>
      </c>
      <c r="AT94" s="144" t="n">
        <f t="shared" si="95"/>
        <v>2.2225988683749041</v>
      </c>
      <c r="AU94" s="144" t="n">
        <f t="shared" si="95"/>
        <v>7.2170762748669084</v>
      </c>
      <c r="AV94" s="144" t="n">
        <f t="shared" si="95"/>
        <v>10.876963450512577</v>
      </c>
      <c r="AW94" s="144" t="n">
        <f t="shared" si="95"/>
        <v>9.4668735023873118</v>
      </c>
      <c r="AX94" s="144" t="n">
        <f t="shared" si="95"/>
        <v>-0.48862809541372115</v>
      </c>
      <c r="AY94" s="144" t="n">
        <f t="shared" si="95"/>
        <v>5.5433931090483002</v>
      </c>
      <c r="AZ94" s="148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25" t="n">
        <f t="shared" si="18"/>
        <v>-9.5970800987945304E-2</v>
      </c>
      <c r="J95" s="8" t="n">
        <f t="shared" si="19"/>
        <v>-0.29761395588200834</v>
      </c>
      <c r="K95" s="8" t="n">
        <f t="shared" si="20"/>
        <v>0.57273623520540184</v>
      </c>
      <c r="L95" s="8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4" t="n">
        <f t="shared" ref="AO95:AZ95" si="97">IF(AO29="","",AO29/VLOOKUP(AO$67,deflator,2,FALSE)/1000000000)</f>
        <v>0.51679838056123062</v>
      </c>
      <c r="AP95" s="144" t="n">
        <f t="shared" si="97"/>
        <v>0.80915255693778776</v>
      </c>
      <c r="AQ95" s="144" t="n">
        <f t="shared" si="97"/>
        <v>0.69089303850309758</v>
      </c>
      <c r="AR95" s="144" t="n">
        <f t="shared" si="97"/>
        <v>1.1421043658292578</v>
      </c>
      <c r="AS95" s="144" t="n">
        <f t="shared" si="97"/>
        <v>1.7655665595505483</v>
      </c>
      <c r="AT95" s="144" t="n">
        <f t="shared" si="97"/>
        <v>1.7105488735818029</v>
      </c>
      <c r="AU95" s="144" t="n">
        <f t="shared" si="97"/>
        <v>1.0380695577924541</v>
      </c>
      <c r="AV95" s="144" t="n">
        <f t="shared" si="97"/>
        <v>1.2714220731784003</v>
      </c>
      <c r="AW95" s="144" t="n">
        <f t="shared" si="97"/>
        <v>1.0296125641078364</v>
      </c>
      <c r="AX95" s="144" t="n">
        <f t="shared" si="97"/>
        <v>0.88735869191101546</v>
      </c>
      <c r="AY95" s="144" t="n">
        <f t="shared" si="97"/>
        <v>0.80219816748469996</v>
      </c>
      <c r="AZ95" s="148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25" t="n">
        <f t="shared" si="18"/>
        <v>1.6569749166817314</v>
      </c>
      <c r="J96" s="8" t="n">
        <f t="shared" si="19"/>
        <v>3.0605278874921362</v>
      </c>
      <c r="K96" s="8" t="n">
        <f t="shared" si="20"/>
        <v>0.35540443787886905</v>
      </c>
      <c r="L96" s="8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4" t="n">
        <f t="shared" ref="AO96:AZ96" si="99">IF(AO30="","",AO30/VLOOKUP(AO$67,deflator,2,FALSE)/1000000000)</f>
        <v>8.4930592907238811</v>
      </c>
      <c r="AP96" s="144" t="n">
        <f t="shared" si="99"/>
        <v>4.2224993247096192</v>
      </c>
      <c r="AQ96" s="144" t="n">
        <f t="shared" si="99"/>
        <v>2.9346141095009877</v>
      </c>
      <c r="AR96" s="144" t="n">
        <f t="shared" si="99"/>
        <v>3.5187608564074346</v>
      </c>
      <c r="AS96" s="144" t="n">
        <f t="shared" si="99"/>
        <v>6.723373609821186</v>
      </c>
      <c r="AT96" s="144" t="n">
        <f t="shared" si="99"/>
        <v>10.411512946625237</v>
      </c>
      <c r="AU96" s="144" t="n">
        <f t="shared" si="99"/>
        <v>10.955876743765115</v>
      </c>
      <c r="AV96" s="144" t="n">
        <f t="shared" si="99"/>
        <v>4.1982787488988897</v>
      </c>
      <c r="AW96" s="144" t="n">
        <f t="shared" si="99"/>
        <v>11.023086835941264</v>
      </c>
      <c r="AX96" s="144" t="n">
        <f t="shared" si="99"/>
        <v>5.3775541865868535</v>
      </c>
      <c r="AY96" s="144" t="n">
        <f t="shared" si="99"/>
        <v>14.2880265868581</v>
      </c>
      <c r="AZ96" s="148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25" t="e">
        <f t="shared" si="18"/>
        <v>#VALUE!</v>
      </c>
      <c r="J97" s="8" t="e">
        <f t="shared" si="19"/>
        <v>#VALUE!</v>
      </c>
      <c r="K97" s="8" t="e">
        <f t="shared" si="20"/>
        <v>#VALUE!</v>
      </c>
      <c r="L97" s="8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4" t="n">
        <f t="shared" ref="AO97:AZ97" si="101">IF(AO31="","",AO31/VLOOKUP(AO$67,deflator,2,FALSE)/1000000000)</f>
        <v>-6.3261310759329742E-6</v>
      </c>
      <c r="AP97" s="144" t="n">
        <f t="shared" si="101"/>
        <v>2.4824072741689229E-4</v>
      </c>
      <c r="AQ97" s="144" t="n">
        <f t="shared" si="101"/>
        <v>0</v>
      </c>
      <c r="AR97" s="144" t="str">
        <f t="shared" si="101"/>
      </c>
      <c r="AS97" s="144" t="str">
        <f t="shared" si="101"/>
      </c>
      <c r="AT97" s="144" t="n">
        <f t="shared" si="101"/>
        <v>0</v>
      </c>
      <c r="AU97" s="144" t="str">
        <f t="shared" si="101"/>
      </c>
      <c r="AV97" s="144" t="str">
        <f t="shared" si="101"/>
      </c>
      <c r="AW97" s="144" t="str">
        <f t="shared" si="101"/>
      </c>
      <c r="AX97" s="144" t="str">
        <f t="shared" si="101"/>
      </c>
      <c r="AY97" s="144" t="str">
        <f t="shared" si="101"/>
      </c>
      <c r="AZ97" s="148" t="str">
        <f t="shared" si="101"/>
      </c>
    </row>
    <row r="98">
      <c r="A98" s="143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87" t="n">
        <f t="shared" si="9"/>
        <v>0.23741103811330524</v>
      </c>
      <c r="F98" s="87" t="n">
        <f t="shared" si="10"/>
        <v>0</v>
      </c>
      <c r="G98" s="87" t="n">
        <f t="shared" si="11"/>
        <v>0</v>
      </c>
      <c r="H98" s="87" t="n">
        <f t="shared" si="12"/>
        <v>0</v>
      </c>
      <c r="I98" s="78" t="e">
        <f t="shared" si="18"/>
        <v>#DIV/0!</v>
      </c>
      <c r="J98" s="94" t="n">
        <f t="shared" si="19"/>
        <v>-1</v>
      </c>
      <c r="K98" s="94" t="e">
        <f t="shared" si="20"/>
        <v>#DIV/0!</v>
      </c>
      <c r="L98" s="94" t="n">
        <f t="shared" si="21"/>
        <v>0</v>
      </c>
      <c r="M98" s="139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9" t="n">
        <f t="shared" ref="AO98:AZ98" si="103">IF(AO32="","",AO32/VLOOKUP(AO$67,deflator,2,FALSE)/1000000000)</f>
        <v>2.5601349101566773</v>
      </c>
      <c r="AP98" s="149" t="n">
        <f t="shared" si="103"/>
        <v>0.18112556438606306</v>
      </c>
      <c r="AQ98" s="149" t="n">
        <f t="shared" si="103"/>
        <v>0.16994555384857182</v>
      </c>
      <c r="AR98" s="149" t="n">
        <f t="shared" si="103"/>
        <v>0.23741103811330524</v>
      </c>
      <c r="AS98" s="149" t="n">
        <f t="shared" si="103"/>
        <v>0.50495823540136542</v>
      </c>
      <c r="AT98" s="149" t="n">
        <f t="shared" si="103"/>
        <v>-0.34248180827490693</v>
      </c>
      <c r="AU98" s="149" t="n">
        <f t="shared" si="103"/>
        <v>0</v>
      </c>
      <c r="AV98" s="149" t="n">
        <f t="shared" si="103"/>
        <v>0</v>
      </c>
      <c r="AW98" s="149" t="n">
        <f t="shared" si="103"/>
        <v>0</v>
      </c>
      <c r="AX98" s="149" t="n">
        <f t="shared" si="103"/>
        <v>0</v>
      </c>
      <c r="AY98" s="149" t="n">
        <f t="shared" si="103"/>
        <v>0</v>
      </c>
      <c r="AZ98" s="150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25" t="n">
        <f t="shared" si="18"/>
        <v>0.16742348726221246</v>
      </c>
      <c r="J99" s="8" t="n">
        <f t="shared" si="19"/>
        <v>-0.20581331760739618</v>
      </c>
      <c r="K99" s="8" t="n">
        <f t="shared" si="20"/>
        <v>0.68378676992955334</v>
      </c>
      <c r="L99" s="8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4" t="n">
        <f t="shared" ref="AO99:AZ99" si="105">IF(AO33="","",AO33/VLOOKUP(AO$67,deflator,2,FALSE)/1000000000)</f>
        <v>4.7562020930975155</v>
      </c>
      <c r="AP99" s="144" t="n">
        <f t="shared" si="105"/>
        <v>2.6591355315656231</v>
      </c>
      <c r="AQ99" s="144" t="n">
        <f t="shared" si="105"/>
        <v>3.2744319592384725</v>
      </c>
      <c r="AR99" s="144" t="n">
        <f t="shared" si="105"/>
        <v>4.3045384036816694</v>
      </c>
      <c r="AS99" s="144" t="n">
        <f t="shared" si="105"/>
        <v>4.4166327053372996</v>
      </c>
      <c r="AT99" s="144" t="n">
        <f t="shared" si="105"/>
        <v>3.3871161013989393</v>
      </c>
      <c r="AU99" s="144" t="n">
        <f t="shared" si="105"/>
        <v>4.1647082064796699</v>
      </c>
      <c r="AV99" s="144" t="n">
        <f t="shared" si="105"/>
        <v>3.2559394876727672</v>
      </c>
      <c r="AW99" s="144" t="n">
        <f t="shared" si="105"/>
        <v>3.0248131507958571</v>
      </c>
      <c r="AX99" s="144" t="n">
        <f t="shared" si="105"/>
        <v>2.9283350141161359</v>
      </c>
      <c r="AY99" s="144" t="n">
        <f t="shared" si="105"/>
        <v>3.4186070740514998</v>
      </c>
      <c r="AZ99" s="148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25" t="n">
        <f t="shared" si="18"/>
        <v>-590.72942593101868</v>
      </c>
      <c r="J100" s="8" t="n">
        <f t="shared" si="19"/>
        <v>-3.5110929647861377</v>
      </c>
      <c r="K100" s="8" t="n">
        <f t="shared" si="20"/>
        <v>0</v>
      </c>
      <c r="L100" s="8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4" t="n">
        <f t="shared" ref="AO100:AZ100" si="107">IF(AO34="","",AO34/VLOOKUP(AO$67,deflator,2,FALSE)/1000000000)</f>
        <v>7.9012591534172397E-3</v>
      </c>
      <c r="AP100" s="144" t="n">
        <f t="shared" si="107"/>
        <v>1.6106471231551213E-3</v>
      </c>
      <c r="AQ100" s="144" t="n">
        <f t="shared" si="107"/>
        <v>4.3875925708336538E-3</v>
      </c>
      <c r="AR100" s="144" t="n">
        <f t="shared" si="107"/>
        <v>6.5171147542097329E-3</v>
      </c>
      <c r="AS100" s="144" t="n">
        <f t="shared" si="107"/>
        <v>2.0763691251287682E-2</v>
      </c>
      <c r="AT100" s="144" t="n">
        <f t="shared" si="107"/>
        <v>0.13058374993529068</v>
      </c>
      <c r="AU100" s="144" t="n">
        <f t="shared" si="107"/>
        <v>1.3401967786884472E-2</v>
      </c>
      <c r="AV100" s="144" t="n">
        <f t="shared" si="107"/>
        <v>1.473493669763549E-2</v>
      </c>
      <c r="AW100" s="144" t="n">
        <f t="shared" si="107"/>
        <v>2.2408585502779681E-2</v>
      </c>
      <c r="AX100" s="144" t="n">
        <f t="shared" si="107"/>
        <v>2.7750151663475314E-5</v>
      </c>
      <c r="AY100" s="144" t="n">
        <f t="shared" si="107"/>
        <v>-1.6365081010000001E-2</v>
      </c>
      <c r="AZ100" s="148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25" t="n">
        <f t="shared" si="18"/>
        <v>-0.15533729531188534</v>
      </c>
      <c r="J101" s="8" t="n">
        <f t="shared" si="19"/>
        <v>-4.1236205518791702E-2</v>
      </c>
      <c r="K101" s="8" t="n">
        <f t="shared" si="20"/>
        <v>0.77074180867571185</v>
      </c>
      <c r="L101" s="8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4" t="n">
        <f t="shared" ref="AO101:AZ101" si="109">IF(AO35="","",AO35/VLOOKUP(AO$67,deflator,2,FALSE)/1000000000)</f>
        <v>0.24429329074264039</v>
      </c>
      <c r="AP101" s="144" t="n">
        <f t="shared" si="109"/>
        <v>0.17528660101412125</v>
      </c>
      <c r="AQ101" s="144" t="n">
        <f t="shared" si="109"/>
        <v>9.4996491144834119E-2</v>
      </c>
      <c r="AR101" s="144" t="n">
        <f t="shared" si="109"/>
        <v>0.21822253429011892</v>
      </c>
      <c r="AS101" s="144" t="n">
        <f t="shared" si="109"/>
        <v>0.15179792211431489</v>
      </c>
      <c r="AT101" s="144" t="n">
        <f t="shared" si="109"/>
        <v>0.1647845424953514</v>
      </c>
      <c r="AU101" s="144" t="n">
        <f t="shared" si="109"/>
        <v>0.18372928624322807</v>
      </c>
      <c r="AV101" s="144" t="n">
        <f t="shared" si="109"/>
        <v>0.25377373843583012</v>
      </c>
      <c r="AW101" s="144" t="n">
        <f t="shared" si="109"/>
        <v>0.26100288331699983</v>
      </c>
      <c r="AX101" s="144" t="n">
        <f t="shared" si="109"/>
        <v>0.24770108098303492</v>
      </c>
      <c r="AY101" s="144" t="n">
        <f t="shared" si="109"/>
        <v>0.2092238650173</v>
      </c>
      <c r="AZ101" s="148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25" t="n">
        <f t="shared" si="18"/>
        <v>-0.14019557424321127</v>
      </c>
      <c r="J102" s="8" t="n">
        <f t="shared" si="19"/>
        <v>1.278919720772663</v>
      </c>
      <c r="K102" s="8" t="n">
        <f t="shared" si="20"/>
        <v>0.18285478956614001</v>
      </c>
      <c r="L102" s="8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4" t="n">
        <f t="shared" ref="AO102:AZ102" si="111">IF(AO36="","",AO36/VLOOKUP(AO$67,deflator,2,FALSE)/1000000000)</f>
        <v>0.10582260510192096</v>
      </c>
      <c r="AP102" s="144" t="n">
        <f t="shared" si="111"/>
        <v>8.5246506997921925E-2</v>
      </c>
      <c r="AQ102" s="144" t="n">
        <f t="shared" si="111"/>
        <v>0.10136020480063844</v>
      </c>
      <c r="AR102" s="144" t="n">
        <f t="shared" si="111"/>
        <v>0.43740616218610473</v>
      </c>
      <c r="AS102" s="144" t="n">
        <f t="shared" si="111"/>
        <v>0.34378810069181037</v>
      </c>
      <c r="AT102" s="144" t="n">
        <f t="shared" si="111"/>
        <v>0.7100763336624546</v>
      </c>
      <c r="AU102" s="144" t="n">
        <f t="shared" si="111"/>
        <v>0.94573159383671035</v>
      </c>
      <c r="AV102" s="144" t="n">
        <f t="shared" si="111"/>
        <v>1.6216596486967392</v>
      </c>
      <c r="AW102" s="144" t="n">
        <f t="shared" si="111"/>
        <v>1.4208641096137693</v>
      </c>
      <c r="AX102" s="144" t="n">
        <f t="shared" si="111"/>
        <v>1.1593491486346068</v>
      </c>
      <c r="AY102" s="144" t="n">
        <f t="shared" si="111"/>
        <v>0.99681352899340003</v>
      </c>
      <c r="AZ102" s="148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25" t="n">
        <f t="shared" si="18"/>
        <v>9.8826184527990524E-2</v>
      </c>
      <c r="J103" s="8" t="n">
        <f t="shared" si="19"/>
        <v>7.1759645975373765E-2</v>
      </c>
      <c r="K103" s="8" t="n">
        <f t="shared" si="20"/>
        <v>0.87912368002297958</v>
      </c>
      <c r="L103" s="8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4" t="n">
        <f t="shared" ref="AO103:AZ103" si="113">IF(AO37="","",AO37/VLOOKUP(AO$67,deflator,2,FALSE)/1000000000)</f>
        <v>2.1157202220695961</v>
      </c>
      <c r="AP103" s="144" t="n">
        <f t="shared" si="113"/>
        <v>1.94217261337184</v>
      </c>
      <c r="AQ103" s="144" t="n">
        <f t="shared" si="113"/>
        <v>1.7115746388680033</v>
      </c>
      <c r="AR103" s="144" t="n">
        <f t="shared" si="113"/>
        <v>2.7013232215338729</v>
      </c>
      <c r="AS103" s="144" t="n">
        <f t="shared" si="113"/>
        <v>2.1173218473074744</v>
      </c>
      <c r="AT103" s="144" t="n">
        <f t="shared" si="113"/>
        <v>2.2850503315056119</v>
      </c>
      <c r="AU103" s="144" t="n">
        <f t="shared" si="113"/>
        <v>2.9538459422739596</v>
      </c>
      <c r="AV103" s="144" t="n">
        <f t="shared" si="113"/>
        <v>2.0268608309525327</v>
      </c>
      <c r="AW103" s="144" t="n">
        <f t="shared" si="113"/>
        <v>2.9726055358392571</v>
      </c>
      <c r="AX103" s="144" t="n">
        <f t="shared" si="113"/>
        <v>2.6347836084920409</v>
      </c>
      <c r="AY103" s="144" t="n">
        <f t="shared" si="113"/>
        <v>2.8951692195762</v>
      </c>
      <c r="AZ103" s="148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25" t="n">
        <f t="shared" si="18"/>
        <v>0.80731101847823195</v>
      </c>
      <c r="J104" s="8" t="n">
        <f t="shared" si="19"/>
        <v>22.644210209079521</v>
      </c>
      <c r="K104" s="8" t="n">
        <f t="shared" si="20"/>
        <v>0.50857343363657215</v>
      </c>
      <c r="L104" s="8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4" t="n">
        <f t="shared" ref="AO104:AZ104" si="115">IF(AO38="","",AO38/VLOOKUP(AO$67,deflator,2,FALSE)/1000000000)</f>
        <v>2.6844952774135642</v>
      </c>
      <c r="AP104" s="144" t="n">
        <f t="shared" si="115"/>
        <v>0.39068560577027456</v>
      </c>
      <c r="AQ104" s="144" t="n">
        <f t="shared" si="115"/>
        <v>0.51078580982422628</v>
      </c>
      <c r="AR104" s="144" t="n">
        <f t="shared" si="115"/>
        <v>5.9723162587382271E-2</v>
      </c>
      <c r="AS104" s="144" t="n">
        <f t="shared" si="115"/>
        <v>0.8240280344320503</v>
      </c>
      <c r="AT104" s="144" t="n">
        <f t="shared" si="115"/>
        <v>1.22900217370841</v>
      </c>
      <c r="AU104" s="144" t="n">
        <f t="shared" si="115"/>
        <v>0.68824072254694402</v>
      </c>
      <c r="AV104" s="144" t="n">
        <f t="shared" si="115"/>
        <v>1.5671805030121759</v>
      </c>
      <c r="AW104" s="144" t="n">
        <f t="shared" si="115"/>
        <v>1.540080849025697</v>
      </c>
      <c r="AX104" s="144" t="n">
        <f t="shared" si="115"/>
        <v>0.78133038316565107</v>
      </c>
      <c r="AY104" s="144" t="n">
        <f t="shared" si="115"/>
        <v>1.4121070105671001</v>
      </c>
      <c r="AZ104" s="148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25" t="e">
        <f t="shared" si="18"/>
        <v>#VALUE!</v>
      </c>
      <c r="J105" s="8" t="e">
        <f t="shared" si="19"/>
        <v>#VALUE!</v>
      </c>
      <c r="K105" s="8" t="e">
        <f t="shared" si="20"/>
        <v>#VALUE!</v>
      </c>
      <c r="L105" s="8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4" t="n">
        <f t="shared" ref="AO105:AZ105" si="117">IF(AO39="","",AO39/VLOOKUP(AO$67,deflator,2,FALSE)/1000000000)</f>
        <v>-1.7483990206796653E-3</v>
      </c>
      <c r="AP105" s="144" t="n">
        <f t="shared" si="117"/>
        <v>-4.78066939577328E-3</v>
      </c>
      <c r="AQ105" s="144" t="n">
        <f t="shared" si="117"/>
        <v>-8.4544270188031801E-5</v>
      </c>
      <c r="AR105" s="144" t="str">
        <f t="shared" si="117"/>
      </c>
      <c r="AS105" s="144" t="str">
        <f t="shared" si="117"/>
      </c>
      <c r="AT105" s="144" t="str">
        <f t="shared" si="117"/>
      </c>
      <c r="AU105" s="144" t="str">
        <f t="shared" si="117"/>
      </c>
      <c r="AV105" s="144" t="str">
        <f t="shared" si="117"/>
      </c>
      <c r="AW105" s="144" t="str">
        <f t="shared" si="117"/>
      </c>
      <c r="AX105" s="144" t="str">
        <f t="shared" si="117"/>
      </c>
      <c r="AY105" s="144" t="n">
        <f t="shared" si="117"/>
        <v>4.6746199999999998E-4</v>
      </c>
      <c r="AZ105" s="148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1" t="n">
        <f t="shared" si="9"/>
        <v>2.149904845881399E-2</v>
      </c>
      <c r="F106" s="141" t="n">
        <f t="shared" si="10"/>
        <v>0</v>
      </c>
      <c r="G106" s="141" t="n">
        <f t="shared" si="11"/>
        <v>0</v>
      </c>
      <c r="H106" s="141" t="n">
        <f t="shared" si="12"/>
        <v>0</v>
      </c>
      <c r="I106" s="142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6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51" t="n">
        <f t="shared" ref="AO106:AZ106" si="119">IF(AO40="","",AO40/VLOOKUP(AO$67,deflator,2,FALSE)/1000000000)</f>
        <v>2.6899186167300752E-2</v>
      </c>
      <c r="AP106" s="151" t="n">
        <f t="shared" si="119"/>
        <v>6.8397047610415547E-3</v>
      </c>
      <c r="AQ106" s="151" t="n">
        <f t="shared" si="119"/>
        <v>4.2043854298383372E-2</v>
      </c>
      <c r="AR106" s="151" t="n">
        <f t="shared" si="119"/>
        <v>2.149904845881399E-2</v>
      </c>
      <c r="AS106" s="151" t="n">
        <f t="shared" si="119"/>
        <v>1.0631724651297379E-3</v>
      </c>
      <c r="AT106" s="151" t="n">
        <f t="shared" si="119"/>
        <v>1.485623105321791E-2</v>
      </c>
      <c r="AU106" s="151" t="n">
        <f t="shared" si="119"/>
        <v>0</v>
      </c>
      <c r="AV106" s="151" t="n">
        <f t="shared" si="119"/>
        <v>0</v>
      </c>
      <c r="AW106" s="151" t="n">
        <f t="shared" si="119"/>
        <v>0</v>
      </c>
      <c r="AX106" s="151" t="n">
        <f t="shared" si="119"/>
        <v>0</v>
      </c>
      <c r="AY106" s="151" t="n">
        <f t="shared" si="119"/>
        <v>0</v>
      </c>
      <c r="AZ106" s="152" t="n">
        <f t="shared" si="119"/>
        <v>0</v>
      </c>
    </row>
    <row r="107" ht="15.75" customHeight="1">
      <c r="A107" s="100" t="str">
        <f t="shared" si="58"/>
        <v>1</v>
      </c>
      <c r="B107" s="101" t="str">
        <f t="shared" si="59"/>
        <v>Unlabeled</v>
      </c>
      <c r="C107" s="100" t="str">
        <f t="shared" si="60"/>
        <v>FFP</v>
      </c>
      <c r="D107" s="101" t="str">
        <f t="shared" si="61"/>
        <v>FFP</v>
      </c>
      <c r="E107" s="98" t="str">
        <f t="shared" si="9"/>
      </c>
      <c r="F107" s="98" t="str">
        <f t="shared" si="10"/>
      </c>
      <c r="G107" s="98" t="str">
        <f t="shared" si="11"/>
      </c>
      <c r="H107" s="98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8"/>
      <c r="M107" s="8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100" t="n">
        <f t="shared" si="58"/>
        <v>0</v>
      </c>
      <c r="B108" s="101" t="str">
        <f t="shared" si="59"/>
        <v>Products</v>
      </c>
      <c r="C108" s="100" t="str">
        <f t="shared" si="60"/>
        <v>FFP</v>
      </c>
      <c r="D108" s="101" t="str">
        <f t="shared" si="61"/>
        <v>FFP</v>
      </c>
      <c r="E108" s="98" t="n">
        <f t="shared" si="9"/>
        <v>1.5641520408531892E-5</v>
      </c>
      <c r="F108" s="98" t="n">
        <f t="shared" si="10"/>
        <v>0</v>
      </c>
      <c r="G108" s="98" t="n">
        <f t="shared" si="11"/>
        <v>0</v>
      </c>
      <c r="H108" s="98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100" t="n">
        <f t="shared" si="58"/>
        <v>0</v>
      </c>
      <c r="B109" s="101" t="str">
        <f t="shared" si="59"/>
        <v>Products</v>
      </c>
      <c r="C109" s="100" t="str">
        <f t="shared" si="60"/>
        <v>Less Common</v>
      </c>
      <c r="D109" s="101" t="str">
        <f t="shared" si="61"/>
        <v>Other FP</v>
      </c>
      <c r="E109" s="98" t="n">
        <f t="shared" si="9"/>
        <v>6.4573452279596511E-7</v>
      </c>
      <c r="F109" s="98" t="n">
        <f t="shared" si="10"/>
        <v>0</v>
      </c>
      <c r="G109" s="98" t="n">
        <f t="shared" si="11"/>
        <v>0</v>
      </c>
      <c r="H109" s="98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100" t="n">
        <f t="shared" si="58"/>
        <v>0</v>
      </c>
      <c r="B110" s="101" t="str">
        <f t="shared" si="59"/>
        <v>Products</v>
      </c>
      <c r="C110" s="100" t="str">
        <f t="shared" si="60"/>
        <v>Less Common</v>
      </c>
      <c r="D110" s="101" t="str">
        <f t="shared" si="61"/>
        <v>T&amp;M/LH/FPLOE</v>
      </c>
      <c r="E110" s="98" t="n">
        <f t="shared" si="9"/>
        <v>4.962480240077721E-6</v>
      </c>
      <c r="F110" s="98" t="n">
        <f t="shared" si="10"/>
        <v>0</v>
      </c>
      <c r="G110" s="98" t="n">
        <f t="shared" si="11"/>
        <v>0</v>
      </c>
      <c r="H110" s="98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100" t="n">
        <f t="shared" si="58"/>
        <v>0</v>
      </c>
      <c r="B111" s="101" t="str">
        <f t="shared" si="59"/>
        <v>Products</v>
      </c>
      <c r="C111" s="100" t="str">
        <f t="shared" si="60"/>
        <v>Incentive</v>
      </c>
      <c r="D111" s="101" t="str">
        <f t="shared" si="61"/>
        <v>Incentive</v>
      </c>
      <c r="E111" s="98" t="n">
        <f t="shared" si="9"/>
        <v>0</v>
      </c>
      <c r="F111" s="98" t="n">
        <f t="shared" si="10"/>
        <v>0</v>
      </c>
      <c r="G111" s="98" t="n">
        <f t="shared" si="11"/>
        <v>0</v>
      </c>
      <c r="H111" s="98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100" t="n">
        <f t="shared" si="58"/>
        <v>0</v>
      </c>
      <c r="B112" s="101" t="str">
        <f t="shared" si="59"/>
        <v>Products</v>
      </c>
      <c r="C112" s="100" t="str">
        <f t="shared" si="60"/>
        <v>Other CB</v>
      </c>
      <c r="D112" s="101" t="str">
        <f t="shared" si="61"/>
        <v>Other CB</v>
      </c>
      <c r="E112" s="98" t="n">
        <f t="shared" si="9"/>
        <v>0</v>
      </c>
      <c r="F112" s="98" t="n">
        <f t="shared" si="10"/>
        <v>0</v>
      </c>
      <c r="G112" s="98" t="n">
        <f t="shared" si="11"/>
        <v>0</v>
      </c>
      <c r="H112" s="98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100" t="n">
        <f t="shared" si="58"/>
        <v>0</v>
      </c>
      <c r="B113" s="101" t="str">
        <f t="shared" si="59"/>
        <v>Products</v>
      </c>
      <c r="C113" s="100" t="str">
        <f t="shared" si="60"/>
        <v>UCA</v>
      </c>
      <c r="D113" s="101" t="str">
        <f t="shared" si="61"/>
        <v>UCA</v>
      </c>
      <c r="E113" s="98" t="n">
        <f t="shared" si="9"/>
        <v>2.6103756253331173E-6</v>
      </c>
      <c r="F113" s="98" t="n">
        <f t="shared" si="10"/>
        <v>0</v>
      </c>
      <c r="G113" s="98" t="n">
        <f t="shared" si="11"/>
        <v>0</v>
      </c>
      <c r="H113" s="98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100" t="n">
        <f t="shared" si="58"/>
        <v>0</v>
      </c>
      <c r="B114" s="101" t="str">
        <f t="shared" si="59"/>
        <v>Products</v>
      </c>
      <c r="C114" s="100" t="str">
        <f t="shared" si="60"/>
        <v>Unclear</v>
      </c>
      <c r="D114" s="101" t="str">
        <f t="shared" si="61"/>
        <v>Combination/Other</v>
      </c>
      <c r="E114" s="98" t="n">
        <f t="shared" si="9"/>
        <v>0</v>
      </c>
      <c r="F114" s="98" t="n">
        <f t="shared" si="10"/>
        <v>0</v>
      </c>
      <c r="G114" s="98" t="n">
        <f t="shared" si="11"/>
        <v>0</v>
      </c>
      <c r="H114" s="98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100" t="n">
        <f t="shared" si="58"/>
        <v>0</v>
      </c>
      <c r="B115" s="101" t="str">
        <f t="shared" si="59"/>
        <v>Products</v>
      </c>
      <c r="C115" s="100" t="str">
        <f t="shared" si="60"/>
        <v>Unclear</v>
      </c>
      <c r="D115" s="101" t="n">
        <f t="shared" si="61"/>
        <v>0</v>
      </c>
      <c r="E115" s="98" t="n">
        <f t="shared" si="9"/>
        <v>0</v>
      </c>
      <c r="F115" s="98" t="n">
        <f t="shared" si="10"/>
        <v>0</v>
      </c>
      <c r="G115" s="98" t="n">
        <f t="shared" si="11"/>
        <v>0</v>
      </c>
      <c r="H115" s="98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100" t="n">
        <f t="shared" si="58"/>
        <v>0</v>
      </c>
      <c r="B116" s="101" t="str">
        <f t="shared" si="59"/>
        <v>Services &amp; R&amp;D</v>
      </c>
      <c r="C116" s="100" t="str">
        <f t="shared" si="60"/>
        <v>FFP</v>
      </c>
      <c r="D116" s="101" t="str">
        <f t="shared" si="61"/>
        <v>FFP</v>
      </c>
      <c r="E116" s="98" t="n">
        <f t="shared" si="9"/>
        <v>1.1273083200465189E-5</v>
      </c>
      <c r="F116" s="98" t="n">
        <f t="shared" si="10"/>
        <v>0</v>
      </c>
      <c r="G116" s="98" t="n">
        <f t="shared" si="11"/>
        <v>0</v>
      </c>
      <c r="H116" s="98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100" t="n">
        <f t="shared" si="58"/>
        <v>0</v>
      </c>
      <c r="B117" s="101" t="str">
        <f t="shared" si="59"/>
        <v>Services &amp; R&amp;D</v>
      </c>
      <c r="C117" s="100" t="str">
        <f t="shared" si="60"/>
        <v>Less Common</v>
      </c>
      <c r="D117" s="101" t="str">
        <f t="shared" si="61"/>
        <v>Other FP</v>
      </c>
      <c r="E117" s="98" t="n">
        <f t="shared" si="9"/>
        <v>1.2191542759478445E-5</v>
      </c>
      <c r="F117" s="98" t="n">
        <f t="shared" si="10"/>
        <v>0</v>
      </c>
      <c r="G117" s="98" t="n">
        <f t="shared" si="11"/>
        <v>0</v>
      </c>
      <c r="H117" s="98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100" t="n">
        <f t="shared" si="58"/>
        <v>0</v>
      </c>
      <c r="B118" s="101" t="str">
        <f t="shared" si="59"/>
        <v>Services &amp; R&amp;D</v>
      </c>
      <c r="C118" s="100" t="str">
        <f t="shared" si="60"/>
        <v>Less Common</v>
      </c>
      <c r="D118" s="101" t="str">
        <f t="shared" si="61"/>
        <v>T&amp;M/LH/FPLOE</v>
      </c>
      <c r="E118" s="98" t="n">
        <f t="shared" si="9"/>
        <v>1.3776519958640812E-6</v>
      </c>
      <c r="F118" s="98" t="n">
        <f t="shared" si="10"/>
        <v>0</v>
      </c>
      <c r="G118" s="98" t="n">
        <f t="shared" si="11"/>
        <v>0</v>
      </c>
      <c r="H118" s="98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100" t="n">
        <f t="shared" si="58"/>
        <v>0</v>
      </c>
      <c r="B119" s="101" t="str">
        <f t="shared" si="59"/>
        <v>Services &amp; R&amp;D</v>
      </c>
      <c r="C119" s="100" t="str">
        <f t="shared" si="60"/>
        <v>Incentive</v>
      </c>
      <c r="D119" s="101" t="str">
        <f t="shared" si="61"/>
        <v>Incentive</v>
      </c>
      <c r="E119" s="98" t="n">
        <f t="shared" si="9"/>
        <v>-1.7871226535224661E-9</v>
      </c>
      <c r="F119" s="98" t="n">
        <f t="shared" si="10"/>
        <v>0</v>
      </c>
      <c r="G119" s="98" t="n">
        <f t="shared" si="11"/>
        <v>0</v>
      </c>
      <c r="H119" s="98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100" t="n">
        <f t="shared" si="58"/>
        <v>0</v>
      </c>
      <c r="B120" s="101" t="str">
        <f t="shared" si="59"/>
        <v>Services &amp; R&amp;D</v>
      </c>
      <c r="C120" s="100" t="str">
        <f t="shared" si="60"/>
        <v>Other CB</v>
      </c>
      <c r="D120" s="101" t="str">
        <f t="shared" si="61"/>
        <v>Other CB</v>
      </c>
      <c r="E120" s="98" t="n">
        <f t="shared" si="9"/>
        <v>0</v>
      </c>
      <c r="F120" s="98" t="n">
        <f t="shared" si="10"/>
        <v>0</v>
      </c>
      <c r="G120" s="98" t="n">
        <f t="shared" si="11"/>
        <v>0</v>
      </c>
      <c r="H120" s="98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100" t="n">
        <f t="shared" si="58"/>
        <v>0</v>
      </c>
      <c r="B121" s="101" t="str">
        <f t="shared" si="59"/>
        <v>Services &amp; R&amp;D</v>
      </c>
      <c r="C121" s="100" t="str">
        <f t="shared" si="60"/>
        <v>UCA</v>
      </c>
      <c r="D121" s="101" t="str">
        <f t="shared" si="61"/>
        <v>UCA</v>
      </c>
      <c r="E121" s="98" t="n">
        <f t="shared" si="9"/>
        <v>0</v>
      </c>
      <c r="F121" s="98" t="n">
        <f t="shared" si="10"/>
        <v>0</v>
      </c>
      <c r="G121" s="98" t="n">
        <f t="shared" si="11"/>
        <v>0</v>
      </c>
      <c r="H121" s="98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100" t="n">
        <f t="shared" si="58"/>
        <v>0</v>
      </c>
      <c r="B122" s="101" t="str">
        <f t="shared" si="59"/>
        <v>Services &amp; R&amp;D</v>
      </c>
      <c r="C122" s="100" t="str">
        <f t="shared" si="60"/>
        <v>Unclear</v>
      </c>
      <c r="D122" s="101" t="str">
        <f t="shared" si="61"/>
        <v>Combination/Other</v>
      </c>
      <c r="E122" s="98" t="n">
        <f t="shared" si="9"/>
        <v>1.0682379656525988E-6</v>
      </c>
      <c r="F122" s="98" t="n">
        <f t="shared" si="10"/>
        <v>0</v>
      </c>
      <c r="G122" s="98" t="n">
        <f t="shared" si="11"/>
        <v>0</v>
      </c>
      <c r="H122" s="98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100" t="n">
        <f t="shared" si="58"/>
        <v>0</v>
      </c>
      <c r="B123" s="101" t="str">
        <f t="shared" si="59"/>
        <v>Services &amp; R&amp;D</v>
      </c>
      <c r="C123" s="100" t="str">
        <f t="shared" si="60"/>
        <v>Unclear</v>
      </c>
      <c r="D123" s="101" t="n">
        <f t="shared" si="61"/>
        <v>0</v>
      </c>
      <c r="E123" s="98" t="n">
        <f t="shared" si="9"/>
        <v>0</v>
      </c>
      <c r="F123" s="98" t="n">
        <f t="shared" si="10"/>
        <v>0</v>
      </c>
      <c r="G123" s="98" t="n">
        <f t="shared" si="11"/>
        <v>0</v>
      </c>
      <c r="H123" s="98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100" t="n">
        <f t="shared" si="58"/>
        <v>0</v>
      </c>
      <c r="B124" s="101" t="str">
        <f t="shared" si="59"/>
        <v>Unlabeled</v>
      </c>
      <c r="C124" s="100" t="str">
        <f t="shared" si="60"/>
        <v>FFP</v>
      </c>
      <c r="D124" s="101" t="str">
        <f t="shared" si="61"/>
        <v>FFP</v>
      </c>
      <c r="E124" s="98" t="n">
        <f t="shared" si="9"/>
        <v>0</v>
      </c>
      <c r="F124" s="98" t="n">
        <f t="shared" si="10"/>
        <v>0</v>
      </c>
      <c r="G124" s="98" t="str">
        <f t="shared" si="11"/>
      </c>
      <c r="H124" s="98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100" t="n">
        <f t="shared" ref="A125:A130" si="156">O125</f>
        <v>0</v>
      </c>
      <c r="B125" s="101" t="str">
        <f t="shared" ref="B125:B130" si="157">P125</f>
        <v>Unlabeled</v>
      </c>
      <c r="C125" s="100" t="str">
        <f t="shared" ref="C125:C130" si="158">Q125</f>
        <v>Less Common</v>
      </c>
      <c r="D125" s="101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100" t="n">
        <f t="shared" si="156"/>
        <v>0</v>
      </c>
      <c r="B126" s="101" t="str">
        <f t="shared" si="157"/>
        <v>Unlabeled</v>
      </c>
      <c r="C126" s="100" t="str">
        <f t="shared" si="158"/>
        <v>Incentive</v>
      </c>
      <c r="D126" s="101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100" t="n">
        <f t="shared" si="156"/>
        <v>0</v>
      </c>
      <c r="B127" s="101" t="str">
        <f t="shared" si="157"/>
        <v>Unlabeled</v>
      </c>
      <c r="C127" s="100" t="str">
        <f t="shared" si="158"/>
        <v>Other CB</v>
      </c>
      <c r="D127" s="101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100" t="n">
        <f t="shared" si="156"/>
        <v>0</v>
      </c>
      <c r="B128" s="101" t="str">
        <f t="shared" si="157"/>
        <v>Unlabeled</v>
      </c>
      <c r="C128" s="100" t="str">
        <f t="shared" si="158"/>
        <v>UCA</v>
      </c>
      <c r="D128" s="101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100" t="n">
        <f t="shared" si="156"/>
        <v>0</v>
      </c>
      <c r="B129" s="101" t="str">
        <f t="shared" si="157"/>
        <v>Unlabeled</v>
      </c>
      <c r="C129" s="100" t="str">
        <f t="shared" si="158"/>
        <v>Unclear</v>
      </c>
      <c r="D129" s="101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100" t="n">
        <f t="shared" si="156"/>
        <v>0</v>
      </c>
      <c r="B130" s="101" t="str">
        <f t="shared" si="157"/>
        <v>Unlabeled</v>
      </c>
      <c r="C130" s="100" t="str">
        <f t="shared" si="158"/>
        <v>Unclear</v>
      </c>
      <c r="D130" s="101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3" t="str">
        <f t="shared" ref="A134:A196" si="180">O134</f>
        <v>0</v>
      </c>
      <c r="B134" s="134" t="str">
        <f t="shared" si="172"/>
        <v>Products</v>
      </c>
      <c r="C134" s="134" t="str">
        <f t="shared" si="173"/>
        <v>FFP</v>
      </c>
      <c r="D134" s="134" t="str">
        <f t="shared" si="174"/>
        <v>FFP</v>
      </c>
      <c r="E134" s="134"/>
      <c r="F134" s="134"/>
      <c r="G134" s="134"/>
      <c r="H134" s="134"/>
      <c r="I134" s="134"/>
      <c r="J134" s="134"/>
      <c r="K134" s="134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8" t="str">
        <f t="shared" ref="S135:AN135" si="184">IFERROR(S114/SUMIFS(S$21:S$36,$O$21:$O$36,$O135),"")</f>
      </c>
      <c r="T135" s="8" t="str">
        <f t="shared" si="184"/>
      </c>
      <c r="U135" s="8" t="str">
        <f t="shared" si="184"/>
      </c>
      <c r="V135" s="8" t="str">
        <f t="shared" si="184"/>
      </c>
      <c r="W135" s="8" t="str">
        <f t="shared" si="184"/>
      </c>
      <c r="X135" s="8" t="str">
        <f t="shared" si="184"/>
      </c>
      <c r="Y135" s="8" t="str">
        <f t="shared" si="184"/>
      </c>
      <c r="Z135" s="8" t="str">
        <f t="shared" si="184"/>
      </c>
      <c r="AA135" s="8" t="str">
        <f t="shared" si="184"/>
      </c>
      <c r="AB135" s="8" t="str">
        <f t="shared" si="184"/>
      </c>
      <c r="AC135" s="8" t="n">
        <f t="shared" si="184"/>
        <v>0</v>
      </c>
      <c r="AD135" s="8" t="n">
        <f t="shared" si="184"/>
        <v>0</v>
      </c>
      <c r="AE135" s="8" t="n">
        <f t="shared" si="184"/>
        <v>0</v>
      </c>
      <c r="AF135" s="8" t="n">
        <f t="shared" si="184"/>
        <v>0</v>
      </c>
      <c r="AG135" s="8" t="n">
        <f t="shared" si="184"/>
        <v>0</v>
      </c>
      <c r="AH135" s="8" t="n">
        <f t="shared" si="184"/>
        <v>0</v>
      </c>
      <c r="AI135" s="8" t="n">
        <f t="shared" si="184"/>
        <v>0</v>
      </c>
      <c r="AJ135" s="8" t="n">
        <f t="shared" si="184"/>
        <v>0</v>
      </c>
      <c r="AK135" s="8" t="n">
        <f t="shared" si="184"/>
        <v>0</v>
      </c>
      <c r="AL135" s="8" t="n">
        <f t="shared" si="184"/>
        <v>0</v>
      </c>
      <c r="AM135" s="8" t="n">
        <f t="shared" si="184"/>
        <v>0</v>
      </c>
      <c r="AN135" s="8" t="n">
        <f t="shared" si="184"/>
        <v>0</v>
      </c>
      <c r="AO135" s="8" t="n">
        <f t="shared" ref="AO135:AZ135" si="185">IFERROR(AO3/SUMIFS(AO$2:AO$64,$O$2:$O$64,$O135,$P$2:$P$64,$P135),"")</f>
        <v>0.15165134978304393</v>
      </c>
      <c r="AP135" s="8" t="n">
        <f t="shared" si="185"/>
        <v>0.11632504980386109</v>
      </c>
      <c r="AQ135" s="8" t="n">
        <f t="shared" si="185"/>
        <v>7.7619701675161232E-2</v>
      </c>
      <c r="AR135" s="8" t="n">
        <f t="shared" si="185"/>
        <v>6.3217512621164748E-2</v>
      </c>
      <c r="AS135" s="8" t="n">
        <f t="shared" si="185"/>
        <v>4.8131010360541238E-2</v>
      </c>
      <c r="AT135" s="8" t="n">
        <f t="shared" si="185"/>
        <v>5.2513345284281775E-2</v>
      </c>
      <c r="AU135" s="8" t="n">
        <f t="shared" si="185"/>
        <v>5.3144367005318882E-2</v>
      </c>
      <c r="AV135" s="8" t="n">
        <f t="shared" si="185"/>
        <v>4.6486160601076291E-2</v>
      </c>
      <c r="AW135" s="8" t="n">
        <f t="shared" si="185"/>
        <v>3.8663033686024847E-2</v>
      </c>
      <c r="AX135" s="8" t="n">
        <f t="shared" si="185"/>
        <v>4.3508298356215384E-2</v>
      </c>
      <c r="AY135" s="8" t="n">
        <f t="shared" si="185"/>
        <v>7.296695990782992E-2</v>
      </c>
      <c r="AZ135" s="125" t="n">
        <f t="shared" si="185"/>
        <v>7.1251157256643022E-2</v>
      </c>
    </row>
    <row r="136">
      <c r="A136" s="13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8" t="str">
        <f t="shared" ref="S136:AN136" si="187">IFERROR(S115/SUMIFS(S$21:S$36,$O$21:$O$36,$O136),"")</f>
      </c>
      <c r="T136" s="8" t="str">
        <f t="shared" si="187"/>
      </c>
      <c r="U136" s="8" t="str">
        <f t="shared" si="187"/>
      </c>
      <c r="V136" s="8" t="str">
        <f t="shared" si="187"/>
      </c>
      <c r="W136" s="8" t="str">
        <f t="shared" si="187"/>
      </c>
      <c r="X136" s="8" t="str">
        <f t="shared" si="187"/>
      </c>
      <c r="Y136" s="8" t="str">
        <f t="shared" si="187"/>
      </c>
      <c r="Z136" s="8" t="str">
        <f t="shared" si="187"/>
      </c>
      <c r="AA136" s="8" t="str">
        <f t="shared" si="187"/>
      </c>
      <c r="AB136" s="8" t="str">
        <f t="shared" si="187"/>
      </c>
      <c r="AC136" s="8" t="n">
        <f t="shared" si="187"/>
        <v>0</v>
      </c>
      <c r="AD136" s="8" t="n">
        <f t="shared" si="187"/>
        <v>0</v>
      </c>
      <c r="AE136" s="8" t="n">
        <f t="shared" si="187"/>
        <v>0</v>
      </c>
      <c r="AF136" s="8" t="n">
        <f t="shared" si="187"/>
        <v>0</v>
      </c>
      <c r="AG136" s="8" t="n">
        <f t="shared" si="187"/>
        <v>0</v>
      </c>
      <c r="AH136" s="8" t="n">
        <f t="shared" si="187"/>
        <v>0</v>
      </c>
      <c r="AI136" s="8" t="n">
        <f t="shared" si="187"/>
        <v>0</v>
      </c>
      <c r="AJ136" s="8" t="n">
        <f t="shared" si="187"/>
        <v>0</v>
      </c>
      <c r="AK136" s="8" t="n">
        <f t="shared" si="187"/>
        <v>0</v>
      </c>
      <c r="AL136" s="8" t="n">
        <f t="shared" si="187"/>
        <v>0</v>
      </c>
      <c r="AM136" s="8" t="n">
        <f t="shared" si="187"/>
        <v>0</v>
      </c>
      <c r="AN136" s="8" t="n">
        <f t="shared" si="187"/>
        <v>0</v>
      </c>
      <c r="AO136" s="8" t="n">
        <f t="shared" ref="AO136:AZ136" si="188">IFERROR(AO4/SUMIFS(AO$2:AO$64,$O$2:$O$64,$O136,$P$2:$P$64,$P136),"")</f>
        <v>7.8450404171409062E-3</v>
      </c>
      <c r="AP136" s="8" t="n">
        <f t="shared" si="188"/>
        <v>1.3347575362154635E-3</v>
      </c>
      <c r="AQ136" s="8" t="n">
        <f t="shared" si="188"/>
        <v>9.7609209116272572E-4</v>
      </c>
      <c r="AR136" s="8" t="n">
        <f t="shared" si="188"/>
        <v>1.1017127186132537E-3</v>
      </c>
      <c r="AS136" s="8" t="n">
        <f t="shared" si="188"/>
        <v>4.3642170810049896E-4</v>
      </c>
      <c r="AT136" s="8" t="n">
        <f t="shared" si="188"/>
        <v>3.2452232214723163E-4</v>
      </c>
      <c r="AU136" s="8" t="n">
        <f t="shared" si="188"/>
        <v>2.7258381879085821E-4</v>
      </c>
      <c r="AV136" s="8" t="n">
        <f t="shared" si="188"/>
        <v>4.5384538458082251E-4</v>
      </c>
      <c r="AW136" s="8" t="n">
        <f t="shared" si="188"/>
        <v>8.1468208686205764E-4</v>
      </c>
      <c r="AX136" s="8" t="n">
        <f t="shared" si="188"/>
        <v>4.8358039182794325E-4</v>
      </c>
      <c r="AY136" s="8" t="n">
        <f t="shared" si="188"/>
        <v>2.3742257551932912E-4</v>
      </c>
      <c r="AZ136" s="125" t="n">
        <f t="shared" si="188"/>
        <v>3.4556676023499015E-4</v>
      </c>
    </row>
    <row r="137">
      <c r="A137" s="13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8" t="str">
        <f t="shared" ref="S137:AN137" si="190">IFERROR(S116/SUMIFS(S$21:S$36,$O$21:$O$36,$O137),"")</f>
      </c>
      <c r="T137" s="8" t="str">
        <f t="shared" si="190"/>
      </c>
      <c r="U137" s="8" t="str">
        <f t="shared" si="190"/>
      </c>
      <c r="V137" s="8" t="str">
        <f t="shared" si="190"/>
      </c>
      <c r="W137" s="8" t="str">
        <f t="shared" si="190"/>
      </c>
      <c r="X137" s="8" t="str">
        <f t="shared" si="190"/>
      </c>
      <c r="Y137" s="8" t="str">
        <f t="shared" si="190"/>
      </c>
      <c r="Z137" s="8" t="str">
        <f t="shared" si="190"/>
      </c>
      <c r="AA137" s="8" t="str">
        <f t="shared" si="190"/>
      </c>
      <c r="AB137" s="8" t="str">
        <f t="shared" si="190"/>
      </c>
      <c r="AC137" s="8" t="n">
        <f t="shared" si="190"/>
        <v>0</v>
      </c>
      <c r="AD137" s="8" t="n">
        <f t="shared" si="190"/>
        <v>0</v>
      </c>
      <c r="AE137" s="8" t="n">
        <f t="shared" si="190"/>
        <v>0</v>
      </c>
      <c r="AF137" s="8" t="n">
        <f t="shared" si="190"/>
        <v>0</v>
      </c>
      <c r="AG137" s="8" t="n">
        <f t="shared" si="190"/>
        <v>0</v>
      </c>
      <c r="AH137" s="8" t="n">
        <f t="shared" si="190"/>
        <v>0</v>
      </c>
      <c r="AI137" s="8" t="n">
        <f t="shared" si="190"/>
        <v>0</v>
      </c>
      <c r="AJ137" s="8" t="n">
        <f t="shared" si="190"/>
        <v>0</v>
      </c>
      <c r="AK137" s="8" t="n">
        <f t="shared" si="190"/>
        <v>0</v>
      </c>
      <c r="AL137" s="8" t="n">
        <f t="shared" si="190"/>
        <v>0</v>
      </c>
      <c r="AM137" s="8" t="n">
        <f t="shared" si="190"/>
        <v>0</v>
      </c>
      <c r="AN137" s="8" t="n">
        <f t="shared" si="190"/>
        <v>0</v>
      </c>
      <c r="AO137" s="8" t="n">
        <f t="shared" ref="AO137:AZ137" si="191">IFERROR(AO5/SUMIFS(AO$2:AO$64,$O$2:$O$64,$O137,$P$2:$P$64,$P137),"")</f>
        <v>0.19206490206274912</v>
      </c>
      <c r="AP137" s="8" t="n">
        <f t="shared" si="191"/>
        <v>0.2661154180289847</v>
      </c>
      <c r="AQ137" s="8" t="n">
        <f t="shared" si="191"/>
        <v>0.23141677607880071</v>
      </c>
      <c r="AR137" s="8" t="n">
        <f t="shared" si="191"/>
        <v>0.22018790216209158</v>
      </c>
      <c r="AS137" s="8" t="n">
        <f t="shared" si="191"/>
        <v>0.17048063206574657</v>
      </c>
      <c r="AT137" s="8" t="n">
        <f t="shared" si="191"/>
        <v>0.17439182949297855</v>
      </c>
      <c r="AU137" s="8" t="n">
        <f t="shared" si="191"/>
        <v>0.20727238315296137</v>
      </c>
      <c r="AV137" s="8" t="n">
        <f t="shared" si="191"/>
        <v>0.23229215467870296</v>
      </c>
      <c r="AW137" s="8" t="n">
        <f t="shared" si="191"/>
        <v>0.2107969605040555</v>
      </c>
      <c r="AX137" s="8" t="n">
        <f t="shared" si="191"/>
        <v>0.21588454549876585</v>
      </c>
      <c r="AY137" s="8" t="n">
        <f t="shared" si="191"/>
        <v>0.20018955636145067</v>
      </c>
      <c r="AZ137" s="125" t="n">
        <f t="shared" si="191"/>
        <v>0.23736853721069154</v>
      </c>
    </row>
    <row r="138">
      <c r="A138" s="13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8" t="str">
        <f t="shared" ref="S138:AN138" si="193">IFERROR(S117/SUMIFS(S$21:S$36,$O$21:$O$36,$O138),"")</f>
      </c>
      <c r="T138" s="8" t="str">
        <f t="shared" si="193"/>
      </c>
      <c r="U138" s="8" t="str">
        <f t="shared" si="193"/>
      </c>
      <c r="V138" s="8" t="str">
        <f t="shared" si="193"/>
      </c>
      <c r="W138" s="8" t="str">
        <f t="shared" si="193"/>
      </c>
      <c r="X138" s="8" t="str">
        <f t="shared" si="193"/>
      </c>
      <c r="Y138" s="8" t="str">
        <f t="shared" si="193"/>
      </c>
      <c r="Z138" s="8" t="str">
        <f t="shared" si="193"/>
      </c>
      <c r="AA138" s="8" t="str">
        <f t="shared" si="193"/>
      </c>
      <c r="AB138" s="8" t="str">
        <f t="shared" si="193"/>
      </c>
      <c r="AC138" s="8" t="n">
        <f t="shared" si="193"/>
        <v>0</v>
      </c>
      <c r="AD138" s="8" t="n">
        <f t="shared" si="193"/>
        <v>0</v>
      </c>
      <c r="AE138" s="8" t="n">
        <f t="shared" si="193"/>
        <v>0</v>
      </c>
      <c r="AF138" s="132" t="n">
        <f t="shared" si="193"/>
        <v>0</v>
      </c>
      <c r="AG138" s="27" t="n">
        <f t="shared" si="193"/>
        <v>0</v>
      </c>
      <c r="AH138" s="8" t="n">
        <f t="shared" si="193"/>
        <v>0</v>
      </c>
      <c r="AI138" s="8" t="n">
        <f t="shared" si="193"/>
        <v>0</v>
      </c>
      <c r="AJ138" s="8" t="n">
        <f t="shared" si="193"/>
        <v>0</v>
      </c>
      <c r="AK138" s="8" t="n">
        <f t="shared" si="193"/>
        <v>0</v>
      </c>
      <c r="AL138" s="8" t="n">
        <f t="shared" si="193"/>
        <v>0</v>
      </c>
      <c r="AM138" s="8" t="n">
        <f t="shared" si="193"/>
        <v>0</v>
      </c>
      <c r="AN138" s="8" t="n">
        <f t="shared" si="193"/>
        <v>0</v>
      </c>
      <c r="AO138" s="8" t="n">
        <f t="shared" ref="AO138:AZ138" si="194">IFERROR(AO6/SUMIFS(AO$2:AO$64,$O$2:$O$64,$O138,$P$2:$P$64,$P138),"")</f>
        <v>9.1178536028401411E-2</v>
      </c>
      <c r="AP138" s="8" t="n">
        <f t="shared" si="194"/>
        <v>8.8479893798990641E-2</v>
      </c>
      <c r="AQ138" s="8" t="n">
        <f t="shared" si="194"/>
        <v>0.14508666957869387</v>
      </c>
      <c r="AR138" s="8" t="n">
        <f t="shared" si="194"/>
        <v>0.14863781167872209</v>
      </c>
      <c r="AS138" s="8" t="n">
        <f t="shared" si="194"/>
        <v>0.13490714396291748</v>
      </c>
      <c r="AT138" s="8" t="n">
        <f t="shared" si="194"/>
        <v>0.1168464887898647</v>
      </c>
      <c r="AU138" s="8" t="n">
        <f t="shared" si="194"/>
        <v>9.8665950090337573E-2</v>
      </c>
      <c r="AV138" s="8" t="n">
        <f t="shared" si="194"/>
        <v>0.10017178076614015</v>
      </c>
      <c r="AW138" s="8" t="n">
        <f t="shared" si="194"/>
        <v>9.9096192933988331E-2</v>
      </c>
      <c r="AX138" s="8" t="n">
        <f t="shared" si="194"/>
        <v>7.9361579037006746E-2</v>
      </c>
      <c r="AY138" s="8" t="n">
        <f t="shared" si="194"/>
        <v>8.8353067675901564E-2</v>
      </c>
      <c r="AZ138" s="125" t="n">
        <f t="shared" si="194"/>
        <v>0.11665923547470122</v>
      </c>
    </row>
    <row r="139">
      <c r="A139" s="13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8" t="str">
        <f t="shared" ref="S139:AN139" si="196">IFERROR(S118/SUMIFS(S$21:S$36,$O$21:$O$36,$O139),"")</f>
      </c>
      <c r="T139" s="8" t="str">
        <f t="shared" si="196"/>
      </c>
      <c r="U139" s="8" t="str">
        <f t="shared" si="196"/>
      </c>
      <c r="V139" s="8" t="str">
        <f t="shared" si="196"/>
      </c>
      <c r="W139" s="8" t="str">
        <f t="shared" si="196"/>
      </c>
      <c r="X139" s="8" t="str">
        <f t="shared" si="196"/>
      </c>
      <c r="Y139" s="8" t="str">
        <f t="shared" si="196"/>
      </c>
      <c r="Z139" s="8" t="str">
        <f t="shared" si="196"/>
      </c>
      <c r="AA139" s="8" t="str">
        <f t="shared" si="196"/>
      </c>
      <c r="AB139" s="8" t="str">
        <f t="shared" si="196"/>
      </c>
      <c r="AC139" s="8" t="n">
        <f t="shared" si="196"/>
        <v>0</v>
      </c>
      <c r="AD139" s="8" t="n">
        <f t="shared" si="196"/>
        <v>0</v>
      </c>
      <c r="AE139" s="8" t="n">
        <f t="shared" si="196"/>
        <v>0</v>
      </c>
      <c r="AF139" s="8" t="n">
        <f t="shared" si="196"/>
        <v>0</v>
      </c>
      <c r="AG139" s="8" t="n">
        <f t="shared" si="196"/>
        <v>0</v>
      </c>
      <c r="AH139" s="8" t="n">
        <f t="shared" si="196"/>
        <v>0</v>
      </c>
      <c r="AI139" s="8" t="n">
        <f t="shared" si="196"/>
        <v>0</v>
      </c>
      <c r="AJ139" s="8" t="n">
        <f t="shared" si="196"/>
        <v>0</v>
      </c>
      <c r="AK139" s="8" t="n">
        <f t="shared" si="196"/>
        <v>0</v>
      </c>
      <c r="AL139" s="8" t="n">
        <f t="shared" si="196"/>
        <v>0</v>
      </c>
      <c r="AM139" s="8" t="n">
        <f t="shared" si="196"/>
        <v>0</v>
      </c>
      <c r="AN139" s="8" t="n">
        <f t="shared" si="196"/>
        <v>0</v>
      </c>
      <c r="AO139" s="8" t="n">
        <f t="shared" ref="AO139:AZ139" si="197">IFERROR(AO7/SUMIFS(AO$2:AO$64,$O$2:$O$64,$O139,$P$2:$P$64,$P139),"")</f>
        <v>7.6618875017760879E-2</v>
      </c>
      <c r="AP139" s="8" t="n">
        <f t="shared" si="197"/>
        <v>6.9715286111251468E-2</v>
      </c>
      <c r="AQ139" s="8" t="n">
        <f t="shared" si="197"/>
        <v>2.8687178212493378E-2</v>
      </c>
      <c r="AR139" s="8" t="n">
        <f t="shared" si="197"/>
        <v>7.380883736783226E-3</v>
      </c>
      <c r="AS139" s="8" t="n">
        <f t="shared" si="197"/>
        <v>0.11244266691332382</v>
      </c>
      <c r="AT139" s="8" t="n">
        <f t="shared" si="197"/>
        <v>0.16945657976446149</v>
      </c>
      <c r="AU139" s="8" t="n">
        <f t="shared" si="197"/>
        <v>0.12036781564977973</v>
      </c>
      <c r="AV139" s="8" t="n">
        <f t="shared" si="197"/>
        <v>0.10578741700590417</v>
      </c>
      <c r="AW139" s="8" t="n">
        <f t="shared" si="197"/>
        <v>0.18939805357675554</v>
      </c>
      <c r="AX139" s="8" t="n">
        <f t="shared" si="197"/>
        <v>7.4822024205208545E-2</v>
      </c>
      <c r="AY139" s="8" t="n">
        <f t="shared" si="197"/>
        <v>4.1875295484426776E-2</v>
      </c>
      <c r="AZ139" s="125" t="n">
        <f t="shared" si="197"/>
        <v>8.8682498984344729E-2</v>
      </c>
    </row>
    <row r="140">
      <c r="A140" s="13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8" t="str">
        <f t="shared" ref="S140:AN140" si="199">IFERROR(S119/SUMIFS(S$21:S$36,$O$21:$O$36,$O140),"")</f>
      </c>
      <c r="T140" s="8" t="str">
        <f t="shared" si="199"/>
      </c>
      <c r="U140" s="8" t="str">
        <f t="shared" si="199"/>
      </c>
      <c r="V140" s="8" t="str">
        <f t="shared" si="199"/>
      </c>
      <c r="W140" s="8" t="str">
        <f t="shared" si="199"/>
      </c>
      <c r="X140" s="8" t="str">
        <f t="shared" si="199"/>
      </c>
      <c r="Y140" s="8" t="str">
        <f t="shared" si="199"/>
      </c>
      <c r="Z140" s="8" t="str">
        <f t="shared" si="199"/>
      </c>
      <c r="AA140" s="8" t="str">
        <f t="shared" si="199"/>
      </c>
      <c r="AB140" s="8" t="str">
        <f t="shared" si="199"/>
      </c>
      <c r="AC140" s="8" t="n">
        <f t="shared" si="199"/>
        <v>0</v>
      </c>
      <c r="AD140" s="8" t="n">
        <f t="shared" si="199"/>
        <v>0</v>
      </c>
      <c r="AE140" s="8" t="n">
        <f t="shared" si="199"/>
        <v>0</v>
      </c>
      <c r="AF140" s="8" t="n">
        <f t="shared" si="199"/>
        <v>0</v>
      </c>
      <c r="AG140" s="5" t="n">
        <f t="shared" si="199"/>
        <v>0</v>
      </c>
      <c r="AH140" s="8" t="n">
        <f t="shared" si="199"/>
        <v>0</v>
      </c>
      <c r="AI140" s="8" t="n">
        <f t="shared" si="199"/>
        <v>0</v>
      </c>
      <c r="AJ140" s="8" t="n">
        <f t="shared" si="199"/>
        <v>0</v>
      </c>
      <c r="AK140" s="8" t="n">
        <f t="shared" si="199"/>
        <v>0</v>
      </c>
      <c r="AL140" s="8" t="n">
        <f t="shared" si="199"/>
        <v>0</v>
      </c>
      <c r="AM140" s="8" t="n">
        <f t="shared" si="199"/>
        <v>0</v>
      </c>
      <c r="AN140" s="8" t="n">
        <f t="shared" si="199"/>
        <v>0</v>
      </c>
      <c r="AO140" s="8" t="n">
        <f t="shared" ref="AO140:AZ140" si="200">IFERROR(AO8/SUMIFS(AO$2:AO$64,$O$2:$O$64,$O140,$P$2:$P$64,$P140),"")</f>
        <v>-3.3152648303326527E-5</v>
      </c>
      <c r="AP140" s="8" t="n">
        <f t="shared" si="200"/>
        <v>-2.4722557051748094E-5</v>
      </c>
      <c r="AQ140" s="8" t="n">
        <f t="shared" si="200"/>
        <v>-2.230046459908894E-5</v>
      </c>
      <c r="AR140" s="8" t="n">
        <f t="shared" si="200"/>
        <v>-2.2907942539034457E-9</v>
      </c>
      <c r="AS140" s="8" t="n">
        <f t="shared" si="200"/>
        <v>0</v>
      </c>
      <c r="AT140" s="8" t="n">
        <f t="shared" si="200"/>
        <v>0</v>
      </c>
      <c r="AU140" s="8" t="n">
        <f t="shared" si="200"/>
        <v>0</v>
      </c>
      <c r="AV140" s="8" t="n">
        <f t="shared" si="200"/>
        <v>0</v>
      </c>
      <c r="AW140" s="8" t="n">
        <f t="shared" si="200"/>
        <v>3.5594232306594809E-7</v>
      </c>
      <c r="AX140" s="8" t="n">
        <f t="shared" si="200"/>
        <v>0</v>
      </c>
      <c r="AY140" s="8" t="n">
        <f t="shared" si="200"/>
        <v>0</v>
      </c>
      <c r="AZ140" s="125" t="n">
        <f t="shared" si="200"/>
        <v>0</v>
      </c>
    </row>
    <row r="141">
      <c r="A141" s="138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94" t="str">
        <f t="shared" ref="S141:AN141" si="202">IFERROR(S120/SUMIFS(S$21:S$36,$O$21:$O$36,$O141),"")</f>
      </c>
      <c r="T141" s="94" t="str">
        <f t="shared" si="202"/>
      </c>
      <c r="U141" s="94" t="str">
        <f t="shared" si="202"/>
      </c>
      <c r="V141" s="94" t="str">
        <f t="shared" si="202"/>
      </c>
      <c r="W141" s="94" t="str">
        <f t="shared" si="202"/>
      </c>
      <c r="X141" s="94" t="str">
        <f t="shared" si="202"/>
      </c>
      <c r="Y141" s="94" t="str">
        <f t="shared" si="202"/>
      </c>
      <c r="Z141" s="94" t="str">
        <f t="shared" si="202"/>
      </c>
      <c r="AA141" s="94" t="str">
        <f t="shared" si="202"/>
      </c>
      <c r="AB141" s="94" t="str">
        <f t="shared" si="202"/>
      </c>
      <c r="AC141" s="94" t="n">
        <f t="shared" si="202"/>
        <v>0</v>
      </c>
      <c r="AD141" s="94" t="n">
        <f t="shared" si="202"/>
        <v>0</v>
      </c>
      <c r="AE141" s="94" t="n">
        <f t="shared" si="202"/>
        <v>0</v>
      </c>
      <c r="AF141" s="94" t="n">
        <f t="shared" si="202"/>
        <v>0</v>
      </c>
      <c r="AG141" s="94" t="n">
        <f t="shared" si="202"/>
        <v>0</v>
      </c>
      <c r="AH141" s="94" t="n">
        <f t="shared" si="202"/>
        <v>0</v>
      </c>
      <c r="AI141" s="94" t="n">
        <f t="shared" si="202"/>
        <v>0</v>
      </c>
      <c r="AJ141" s="94" t="n">
        <f t="shared" si="202"/>
        <v>0</v>
      </c>
      <c r="AK141" s="94" t="n">
        <f t="shared" si="202"/>
        <v>0</v>
      </c>
      <c r="AL141" s="94" t="n">
        <f t="shared" si="202"/>
        <v>0</v>
      </c>
      <c r="AM141" s="94" t="n">
        <f t="shared" si="202"/>
        <v>0</v>
      </c>
      <c r="AN141" s="94" t="n">
        <f t="shared" si="202"/>
        <v>0</v>
      </c>
      <c r="AO141" s="94" t="n">
        <f t="shared" ref="AO141:AZ141" si="203">IFERROR(AO9/SUMIFS(AO$2:AO$64,$O$2:$O$64,$O141,$P$2:$P$64,$P141),"")</f>
        <v>8.3675457881537581E-3</v>
      </c>
      <c r="AP141" s="94" t="n">
        <f t="shared" si="203"/>
        <v>9.3301503242996999E-4</v>
      </c>
      <c r="AQ141" s="94" t="n">
        <f t="shared" si="203"/>
        <v>1.9583688677769018E-3</v>
      </c>
      <c r="AR141" s="94" t="n">
        <f t="shared" si="203"/>
        <v>1.0761472353262413E-3</v>
      </c>
      <c r="AS141" s="94" t="n">
        <f t="shared" si="203"/>
        <v>4.0417031361232478E-4</v>
      </c>
      <c r="AT141" s="94" t="n">
        <f t="shared" si="203"/>
        <v>1.8861738328460609E-3</v>
      </c>
      <c r="AU141" s="94" t="n">
        <f t="shared" si="203"/>
        <v>0</v>
      </c>
      <c r="AV141" s="94" t="n">
        <f t="shared" si="203"/>
        <v>0</v>
      </c>
      <c r="AW141" s="94" t="n">
        <f t="shared" si="203"/>
        <v>0</v>
      </c>
      <c r="AX141" s="94" t="n">
        <f t="shared" si="203"/>
        <v>0</v>
      </c>
      <c r="AY141" s="94" t="n">
        <f t="shared" si="203"/>
        <v>0</v>
      </c>
      <c r="AZ141" s="139" t="n">
        <f t="shared" si="203"/>
        <v>0</v>
      </c>
    </row>
    <row r="142">
      <c r="A142" s="13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8" t="str">
        <f t="shared" ref="S142:AN142" si="205">IFERROR(S121/SUMIFS(S$21:S$36,$O$21:$O$36,$O142),"")</f>
      </c>
      <c r="T142" s="8" t="str">
        <f t="shared" si="205"/>
      </c>
      <c r="U142" s="8" t="str">
        <f t="shared" si="205"/>
      </c>
      <c r="V142" s="8" t="str">
        <f t="shared" si="205"/>
      </c>
      <c r="W142" s="8" t="str">
        <f t="shared" si="205"/>
      </c>
      <c r="X142" s="8" t="str">
        <f t="shared" si="205"/>
      </c>
      <c r="Y142" s="8" t="str">
        <f t="shared" si="205"/>
      </c>
      <c r="Z142" s="8" t="str">
        <f t="shared" si="205"/>
      </c>
      <c r="AA142" s="8" t="str">
        <f t="shared" si="205"/>
      </c>
      <c r="AB142" s="8" t="str">
        <f t="shared" si="205"/>
      </c>
      <c r="AC142" s="8" t="n">
        <f t="shared" si="205"/>
        <v>0</v>
      </c>
      <c r="AD142" s="8" t="n">
        <f t="shared" si="205"/>
        <v>0</v>
      </c>
      <c r="AE142" s="8" t="n">
        <f t="shared" si="205"/>
        <v>0</v>
      </c>
      <c r="AF142" s="8" t="n">
        <f t="shared" si="205"/>
        <v>0</v>
      </c>
      <c r="AG142" s="8" t="n">
        <f t="shared" si="205"/>
        <v>0</v>
      </c>
      <c r="AH142" s="8" t="n">
        <f t="shared" si="205"/>
        <v>0</v>
      </c>
      <c r="AI142" s="8" t="n">
        <f t="shared" si="205"/>
        <v>0</v>
      </c>
      <c r="AJ142" s="8" t="n">
        <f t="shared" si="205"/>
        <v>0</v>
      </c>
      <c r="AK142" s="8" t="n">
        <f t="shared" si="205"/>
        <v>0</v>
      </c>
      <c r="AL142" s="8" t="n">
        <f t="shared" si="205"/>
        <v>0</v>
      </c>
      <c r="AM142" s="8" t="n">
        <f t="shared" si="205"/>
        <v>0</v>
      </c>
      <c r="AN142" s="8" t="n">
        <f t="shared" si="205"/>
        <v>0</v>
      </c>
      <c r="AO142" s="8" t="n">
        <f t="shared" ref="AO142:AZ142" si="206">IFERROR(AO10/SUMIFS(AO$2:AO$64,$O$2:$O$64,$O142,$P$2:$P$64,$P142),"")</f>
        <v>0.4869668188698778</v>
      </c>
      <c r="AP142" s="8" t="n">
        <f t="shared" si="206"/>
        <v>0.46662180526536623</v>
      </c>
      <c r="AQ142" s="8" t="n">
        <f t="shared" si="206"/>
        <v>0.50330066407989826</v>
      </c>
      <c r="AR142" s="8" t="n">
        <f t="shared" si="206"/>
        <v>0.50230942644439969</v>
      </c>
      <c r="AS142" s="8" t="n">
        <f t="shared" si="206"/>
        <v>0.48873981985620302</v>
      </c>
      <c r="AT142" s="8" t="n">
        <f t="shared" si="206"/>
        <v>0.48889605393062108</v>
      </c>
      <c r="AU142" s="8" t="n">
        <f t="shared" si="206"/>
        <v>0.50245002049788867</v>
      </c>
      <c r="AV142" s="8" t="n">
        <f t="shared" si="206"/>
        <v>0.49626750273830095</v>
      </c>
      <c r="AW142" s="8" t="n">
        <f t="shared" si="206"/>
        <v>0.55285314257095231</v>
      </c>
      <c r="AX142" s="8" t="n">
        <f t="shared" si="206"/>
        <v>0.50592030832869483</v>
      </c>
      <c r="AY142" s="8" t="n">
        <f t="shared" si="206"/>
        <v>0.52210772879191503</v>
      </c>
      <c r="AZ142" s="125" t="n">
        <f t="shared" si="206"/>
        <v>0.46269099422073368</v>
      </c>
    </row>
    <row r="143">
      <c r="A143" s="13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8" t="str">
        <f t="shared" ref="S143:AN143" si="208">IFERROR(S122/SUMIFS(S$21:S$36,$O$21:$O$36,$O143),"")</f>
      </c>
      <c r="T143" s="8" t="str">
        <f t="shared" si="208"/>
      </c>
      <c r="U143" s="8" t="str">
        <f t="shared" si="208"/>
      </c>
      <c r="V143" s="8" t="str">
        <f t="shared" si="208"/>
      </c>
      <c r="W143" s="8" t="str">
        <f t="shared" si="208"/>
      </c>
      <c r="X143" s="8" t="str">
        <f t="shared" si="208"/>
      </c>
      <c r="Y143" s="8" t="str">
        <f t="shared" si="208"/>
      </c>
      <c r="Z143" s="8" t="str">
        <f t="shared" si="208"/>
      </c>
      <c r="AA143" s="8" t="str">
        <f t="shared" si="208"/>
      </c>
      <c r="AB143" s="8" t="str">
        <f t="shared" si="208"/>
      </c>
      <c r="AC143" s="8" t="n">
        <f t="shared" si="208"/>
        <v>0</v>
      </c>
      <c r="AD143" s="8" t="n">
        <f t="shared" si="208"/>
        <v>0</v>
      </c>
      <c r="AE143" s="8" t="n">
        <f t="shared" si="208"/>
        <v>0</v>
      </c>
      <c r="AF143" s="8" t="n">
        <f t="shared" si="208"/>
        <v>0</v>
      </c>
      <c r="AG143" s="8" t="n">
        <f t="shared" si="208"/>
        <v>0</v>
      </c>
      <c r="AH143" s="8" t="n">
        <f t="shared" si="208"/>
        <v>0</v>
      </c>
      <c r="AI143" s="8" t="n">
        <f t="shared" si="208"/>
        <v>0</v>
      </c>
      <c r="AJ143" s="8" t="n">
        <f t="shared" si="208"/>
        <v>0</v>
      </c>
      <c r="AK143" s="8" t="n">
        <f t="shared" si="208"/>
        <v>0</v>
      </c>
      <c r="AL143" s="8" t="n">
        <f t="shared" si="208"/>
        <v>0</v>
      </c>
      <c r="AM143" s="8" t="n">
        <f t="shared" si="208"/>
        <v>0</v>
      </c>
      <c r="AN143" s="8" t="n">
        <f t="shared" si="208"/>
        <v>0</v>
      </c>
      <c r="AO143" s="8" t="n">
        <f t="shared" ref="AO143:AZ143" si="209">IFERROR(AO11/SUMIFS(AO$2:AO$64,$O$2:$O$64,$O143,$P$2:$P$64,$P143),"")</f>
        <v>2.7026990656662763E-2</v>
      </c>
      <c r="AP143" s="8" t="n">
        <f t="shared" si="209"/>
        <v>2.0459538578418923E-2</v>
      </c>
      <c r="AQ143" s="8" t="n">
        <f t="shared" si="209"/>
        <v>1.8367166355596907E-2</v>
      </c>
      <c r="AR143" s="8" t="n">
        <f t="shared" si="209"/>
        <v>1.5986963915681482E-2</v>
      </c>
      <c r="AS143" s="8" t="n">
        <f t="shared" si="209"/>
        <v>1.3015292876588112E-2</v>
      </c>
      <c r="AT143" s="8" t="n">
        <f t="shared" si="209"/>
        <v>1.2627844868553425E-2</v>
      </c>
      <c r="AU143" s="8" t="n">
        <f t="shared" si="209"/>
        <v>1.35478035125693E-2</v>
      </c>
      <c r="AV143" s="8" t="n">
        <f t="shared" si="209"/>
        <v>1.593552936882732E-2</v>
      </c>
      <c r="AW143" s="8" t="n">
        <f t="shared" si="209"/>
        <v>1.5758236452483792E-2</v>
      </c>
      <c r="AX143" s="8" t="n">
        <f t="shared" si="209"/>
        <v>1.9094058986606953E-2</v>
      </c>
      <c r="AY143" s="8" t="n">
        <f t="shared" si="209"/>
        <v>2.3912302522389798E-2</v>
      </c>
      <c r="AZ143" s="125" t="n">
        <f t="shared" si="209"/>
        <v>2.3869649796172215E-2</v>
      </c>
    </row>
    <row r="144">
      <c r="A144" s="13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8" t="str">
        <f t="shared" ref="S144:AN144" si="211">IFERROR(S123/SUMIFS(S$21:S$36,$O$21:$O$36,$O144),"")</f>
      </c>
      <c r="T144" s="8" t="str">
        <f t="shared" si="211"/>
      </c>
      <c r="U144" s="8" t="str">
        <f t="shared" si="211"/>
      </c>
      <c r="V144" s="8" t="str">
        <f t="shared" si="211"/>
      </c>
      <c r="W144" s="8" t="str">
        <f t="shared" si="211"/>
      </c>
      <c r="X144" s="8" t="str">
        <f t="shared" si="211"/>
      </c>
      <c r="Y144" s="8" t="str">
        <f t="shared" si="211"/>
      </c>
      <c r="Z144" s="8" t="str">
        <f t="shared" si="211"/>
      </c>
      <c r="AA144" s="8" t="str">
        <f t="shared" si="211"/>
      </c>
      <c r="AB144" s="8" t="str">
        <f t="shared" si="211"/>
      </c>
      <c r="AC144" s="8" t="n">
        <f t="shared" si="211"/>
        <v>0</v>
      </c>
      <c r="AD144" s="8" t="n">
        <f t="shared" si="211"/>
        <v>0</v>
      </c>
      <c r="AE144" s="8" t="n">
        <f t="shared" si="211"/>
        <v>0</v>
      </c>
      <c r="AF144" s="8" t="n">
        <f t="shared" si="211"/>
        <v>0</v>
      </c>
      <c r="AG144" s="8" t="n">
        <f t="shared" si="211"/>
        <v>0</v>
      </c>
      <c r="AH144" s="8" t="n">
        <f t="shared" si="211"/>
        <v>0</v>
      </c>
      <c r="AI144" s="8" t="n">
        <f t="shared" si="211"/>
        <v>0</v>
      </c>
      <c r="AJ144" s="8" t="n">
        <f t="shared" si="211"/>
        <v>0</v>
      </c>
      <c r="AK144" s="8" t="n">
        <f t="shared" si="211"/>
        <v>0</v>
      </c>
      <c r="AL144" s="8" t="n">
        <f t="shared" si="211"/>
        <v>0</v>
      </c>
      <c r="AM144" s="8" t="n">
        <f t="shared" si="211"/>
        <v>0</v>
      </c>
      <c r="AN144" s="8" t="n">
        <f t="shared" si="211"/>
        <v>0</v>
      </c>
      <c r="AO144" s="8" t="n">
        <f t="shared" ref="AO144:AZ144" si="212">IFERROR(AO12/SUMIFS(AO$2:AO$64,$O$2:$O$64,$O144,$P$2:$P$64,$P144),"")</f>
        <v>3.8968890455890692E-2</v>
      </c>
      <c r="AP144" s="8" t="n">
        <f t="shared" si="212"/>
        <v>2.9282095428815564E-2</v>
      </c>
      <c r="AQ144" s="8" t="n">
        <f t="shared" si="212"/>
        <v>1.8637995858686647E-2</v>
      </c>
      <c r="AR144" s="8" t="n">
        <f t="shared" si="212"/>
        <v>1.6534733611325843E-2</v>
      </c>
      <c r="AS144" s="8" t="n">
        <f t="shared" si="212"/>
        <v>1.8684683597178939E-2</v>
      </c>
      <c r="AT144" s="8" t="n">
        <f t="shared" si="212"/>
        <v>1.9776086065654605E-2</v>
      </c>
      <c r="AU144" s="8" t="n">
        <f t="shared" si="212"/>
        <v>2.6199182901680086E-2</v>
      </c>
      <c r="AV144" s="8" t="n">
        <f t="shared" si="212"/>
        <v>2.1742719409423159E-2</v>
      </c>
      <c r="AW144" s="8" t="n">
        <f t="shared" si="212"/>
        <v>2.0146017576676122E-2</v>
      </c>
      <c r="AX144" s="8" t="n">
        <f t="shared" si="212"/>
        <v>1.8592901139607595E-2</v>
      </c>
      <c r="AY144" s="8" t="n">
        <f t="shared" si="212"/>
        <v>1.795157163660838E-2</v>
      </c>
      <c r="AZ144" s="125" t="n">
        <f t="shared" si="212"/>
        <v>2.2417945898176549E-2</v>
      </c>
    </row>
    <row r="145">
      <c r="A145" s="13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8" t="str">
        <f t="shared" ref="S145:AN145" si="214">IFERROR(S124/SUMIFS(S$21:S$36,$O$21:$O$36,$O145),"")</f>
      </c>
      <c r="T145" s="8" t="str">
        <f t="shared" si="214"/>
      </c>
      <c r="U145" s="8" t="str">
        <f t="shared" si="214"/>
      </c>
      <c r="V145" s="8" t="str">
        <f t="shared" si="214"/>
      </c>
      <c r="W145" s="8" t="str">
        <f t="shared" si="214"/>
      </c>
      <c r="X145" s="8" t="str">
        <f t="shared" si="214"/>
      </c>
      <c r="Y145" s="8" t="str">
        <f t="shared" si="214"/>
      </c>
      <c r="Z145" s="8" t="str">
        <f t="shared" si="214"/>
      </c>
      <c r="AA145" s="8" t="str">
        <f t="shared" si="214"/>
      </c>
      <c r="AB145" s="8" t="str">
        <f t="shared" si="214"/>
      </c>
      <c r="AC145" s="8" t="n">
        <f t="shared" si="214"/>
        <v>0</v>
      </c>
      <c r="AD145" s="8" t="n">
        <f t="shared" si="214"/>
        <v>0</v>
      </c>
      <c r="AE145" s="8" t="n">
        <f t="shared" si="214"/>
        <v>0</v>
      </c>
      <c r="AF145" s="8" t="n">
        <f t="shared" si="214"/>
        <v>0</v>
      </c>
      <c r="AG145" s="8" t="n">
        <f t="shared" si="214"/>
        <v>0</v>
      </c>
      <c r="AH145" s="8" t="n">
        <f t="shared" si="214"/>
        <v>0</v>
      </c>
      <c r="AI145" s="8" t="n">
        <f t="shared" si="214"/>
        <v>0</v>
      </c>
      <c r="AJ145" s="8" t="n">
        <f t="shared" si="214"/>
        <v>0</v>
      </c>
      <c r="AK145" s="8" t="n">
        <f t="shared" si="214"/>
        <v>0</v>
      </c>
      <c r="AL145" s="8" t="n">
        <f t="shared" si="214"/>
        <v>0</v>
      </c>
      <c r="AM145" s="8" t="n">
        <f t="shared" si="214"/>
        <v>0</v>
      </c>
      <c r="AN145" s="8" t="n">
        <f t="shared" si="214"/>
        <v>0</v>
      </c>
      <c r="AO145" s="8" t="n">
        <f t="shared" ref="AO145:AZ145" si="215">IFERROR(AO13/SUMIFS(AO$2:AO$64,$O$2:$O$64,$O145,$P$2:$P$64,$P145),"")</f>
        <v>7.2701767484413732E-2</v>
      </c>
      <c r="AP145" s="8" t="n">
        <f t="shared" si="215"/>
        <v>6.7429344805278499E-2</v>
      </c>
      <c r="AQ145" s="8" t="n">
        <f t="shared" si="215"/>
        <v>6.6318850983350316E-2</v>
      </c>
      <c r="AR145" s="8" t="n">
        <f t="shared" si="215"/>
        <v>6.6573485013230488E-2</v>
      </c>
      <c r="AS145" s="8" t="n">
        <f t="shared" si="215"/>
        <v>7.3254522394924332E-2</v>
      </c>
      <c r="AT145" s="8" t="n">
        <f t="shared" si="215"/>
        <v>6.4075930909371831E-2</v>
      </c>
      <c r="AU145" s="8" t="n">
        <f t="shared" si="215"/>
        <v>5.2918386830608455E-2</v>
      </c>
      <c r="AV145" s="8" t="n">
        <f t="shared" si="215"/>
        <v>6.1378498170109881E-2</v>
      </c>
      <c r="AW145" s="8" t="n">
        <f t="shared" si="215"/>
        <v>5.8398509059351102E-2</v>
      </c>
      <c r="AX145" s="8" t="n">
        <f t="shared" si="215"/>
        <v>7.5186283467169893E-2</v>
      </c>
      <c r="AY145" s="8" t="n">
        <f t="shared" si="215"/>
        <v>6.2085950447366471E-2</v>
      </c>
      <c r="AZ145" s="125" t="n">
        <f t="shared" si="215"/>
        <v>0.10004339939727129</v>
      </c>
    </row>
    <row r="146">
      <c r="A146" s="13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8" t="str">
        <f t="shared" ref="S146:AN146" si="217">IFERROR(S125/SUMIFS(S$21:S$36,$O$21:$O$36,$O146),"")</f>
      </c>
      <c r="T146" s="8" t="str">
        <f t="shared" si="217"/>
      </c>
      <c r="U146" s="8" t="str">
        <f t="shared" si="217"/>
      </c>
      <c r="V146" s="8" t="str">
        <f t="shared" si="217"/>
      </c>
      <c r="W146" s="8" t="str">
        <f t="shared" si="217"/>
      </c>
      <c r="X146" s="8" t="str">
        <f t="shared" si="217"/>
      </c>
      <c r="Y146" s="8" t="str">
        <f t="shared" si="217"/>
      </c>
      <c r="Z146" s="8" t="str">
        <f t="shared" si="217"/>
      </c>
      <c r="AA146" s="8" t="str">
        <f t="shared" si="217"/>
      </c>
      <c r="AB146" s="8" t="str">
        <f t="shared" si="217"/>
      </c>
      <c r="AC146" s="8" t="n">
        <f t="shared" si="217"/>
        <v>0</v>
      </c>
      <c r="AD146" s="8" t="n">
        <f t="shared" si="217"/>
        <v>0</v>
      </c>
      <c r="AE146" s="8" t="n">
        <f t="shared" si="217"/>
        <v>0</v>
      </c>
      <c r="AF146" s="8" t="n">
        <f t="shared" si="217"/>
        <v>0</v>
      </c>
      <c r="AG146" s="8" t="n">
        <f t="shared" si="217"/>
        <v>0</v>
      </c>
      <c r="AH146" s="8" t="n">
        <f t="shared" si="217"/>
        <v>0</v>
      </c>
      <c r="AI146" s="8" t="n">
        <f t="shared" si="217"/>
        <v>0</v>
      </c>
      <c r="AJ146" s="8" t="n">
        <f t="shared" si="217"/>
        <v>0</v>
      </c>
      <c r="AK146" s="8" t="n">
        <f t="shared" si="217"/>
        <v>0</v>
      </c>
      <c r="AL146" s="8" t="n">
        <f t="shared" si="217"/>
        <v>0</v>
      </c>
      <c r="AM146" s="8" t="n">
        <f t="shared" si="217"/>
        <v>0</v>
      </c>
      <c r="AN146" s="8" t="n">
        <f t="shared" si="217"/>
        <v>0</v>
      </c>
      <c r="AO146" s="8" t="n">
        <f t="shared" ref="AO146:AZ146" si="218">IFERROR(AO14/SUMIFS(AO$2:AO$64,$O$2:$O$64,$O146,$P$2:$P$64,$P146),"")</f>
        <v>0.35587346936843156</v>
      </c>
      <c r="AP146" s="8" t="n">
        <f t="shared" si="218"/>
        <v>0.39141090297444853</v>
      </c>
      <c r="AQ146" s="8" t="n">
        <f t="shared" si="218"/>
        <v>0.37705904712804278</v>
      </c>
      <c r="AR146" s="8" t="n">
        <f t="shared" si="218"/>
        <v>0.39031617652638195</v>
      </c>
      <c r="AS146" s="8" t="n">
        <f t="shared" si="218"/>
        <v>0.36521715804195787</v>
      </c>
      <c r="AT146" s="8" t="n">
        <f t="shared" si="218"/>
        <v>0.38150451028952115</v>
      </c>
      <c r="AU146" s="8" t="n">
        <f t="shared" si="218"/>
        <v>0.34665768593586449</v>
      </c>
      <c r="AV146" s="8" t="n">
        <f t="shared" si="218"/>
        <v>0.35182482807709209</v>
      </c>
      <c r="AW146" s="8" t="n">
        <f t="shared" si="218"/>
        <v>0.31233651018518727</v>
      </c>
      <c r="AX146" s="8" t="n">
        <f t="shared" si="218"/>
        <v>0.35687230537091719</v>
      </c>
      <c r="AY146" s="8" t="n">
        <f t="shared" si="218"/>
        <v>0.35267902427470549</v>
      </c>
      <c r="AZ146" s="125" t="n">
        <f t="shared" si="218"/>
        <v>0.36763204453262827</v>
      </c>
    </row>
    <row r="147">
      <c r="A147" s="13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8" t="str">
        <f t="shared" ref="S147:AN147" si="220">IFERROR(S126/SUMIFS(S$21:S$36,$O$21:$O$36,$O147),"")</f>
      </c>
      <c r="T147" s="8" t="str">
        <f t="shared" si="220"/>
      </c>
      <c r="U147" s="8" t="str">
        <f t="shared" si="220"/>
      </c>
      <c r="V147" s="8" t="str">
        <f t="shared" si="220"/>
      </c>
      <c r="W147" s="8" t="str">
        <f t="shared" si="220"/>
      </c>
      <c r="X147" s="8" t="str">
        <f t="shared" si="220"/>
      </c>
      <c r="Y147" s="8" t="str">
        <f t="shared" si="220"/>
      </c>
      <c r="Z147" s="8" t="str">
        <f t="shared" si="220"/>
      </c>
      <c r="AA147" s="8" t="str">
        <f t="shared" si="220"/>
      </c>
      <c r="AB147" s="8" t="str">
        <f t="shared" si="220"/>
      </c>
      <c r="AC147" s="8" t="n">
        <f t="shared" si="220"/>
        <v>0</v>
      </c>
      <c r="AD147" s="8" t="n">
        <f t="shared" si="220"/>
        <v>0</v>
      </c>
      <c r="AE147" s="8" t="n">
        <f t="shared" si="220"/>
        <v>0</v>
      </c>
      <c r="AF147" s="8" t="n">
        <f t="shared" si="220"/>
        <v>0</v>
      </c>
      <c r="AG147" s="8" t="n">
        <f t="shared" si="220"/>
        <v>0</v>
      </c>
      <c r="AH147" s="8" t="n">
        <f t="shared" si="220"/>
        <v>0</v>
      </c>
      <c r="AI147" s="8" t="n">
        <f t="shared" si="220"/>
        <v>0</v>
      </c>
      <c r="AJ147" s="8" t="n">
        <f t="shared" si="220"/>
        <v>0</v>
      </c>
      <c r="AK147" s="8" t="n">
        <f t="shared" si="220"/>
        <v>0</v>
      </c>
      <c r="AL147" s="8" t="n">
        <f t="shared" si="220"/>
        <v>0</v>
      </c>
      <c r="AM147" s="8" t="n">
        <f t="shared" si="220"/>
        <v>0</v>
      </c>
      <c r="AN147" s="8" t="n">
        <f t="shared" si="220"/>
        <v>0</v>
      </c>
      <c r="AO147" s="8" t="n">
        <f t="shared" ref="AO147:AZ147" si="221">IFERROR(AO15/SUMIFS(AO$2:AO$64,$O$2:$O$64,$O147,$P$2:$P$64,$P147),"")</f>
        <v>1.5939992646430673E-2</v>
      </c>
      <c r="AP147" s="8" t="n">
        <f t="shared" si="221"/>
        <v>2.225065354211295E-2</v>
      </c>
      <c r="AQ147" s="8" t="n">
        <f t="shared" si="221"/>
        <v>1.3509171359259482E-2</v>
      </c>
      <c r="AR147" s="8" t="n">
        <f t="shared" si="221"/>
        <v>3.8881287131982373E-3</v>
      </c>
      <c r="AS147" s="8" t="n">
        <f t="shared" si="221"/>
        <v>3.8708551845096494E-2</v>
      </c>
      <c r="AT147" s="8" t="n">
        <f t="shared" si="221"/>
        <v>2.6736038167364168E-2</v>
      </c>
      <c r="AU147" s="8" t="n">
        <f t="shared" si="221"/>
        <v>5.8226920321388799E-2</v>
      </c>
      <c r="AV147" s="8" t="n">
        <f t="shared" si="221"/>
        <v>5.2850643759505579E-2</v>
      </c>
      <c r="AW147" s="8" t="n">
        <f t="shared" si="221"/>
        <v>4.0507584155349427E-2</v>
      </c>
      <c r="AX147" s="8" t="n">
        <f t="shared" si="221"/>
        <v>2.4334142707003615E-2</v>
      </c>
      <c r="AY147" s="8" t="n">
        <f t="shared" si="221"/>
        <v>2.1263422327014812E-2</v>
      </c>
      <c r="AZ147" s="125" t="n">
        <f t="shared" si="221"/>
        <v>2.3345966155017994E-2</v>
      </c>
    </row>
    <row r="148">
      <c r="A148" s="13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8" t="str">
        <f t="shared" ref="S148:AN148" si="223">IFERROR(S127/SUMIFS(S$21:S$36,$O$21:$O$36,$O148),"")</f>
      </c>
      <c r="T148" s="8" t="str">
        <f t="shared" si="223"/>
      </c>
      <c r="U148" s="8" t="str">
        <f t="shared" si="223"/>
      </c>
      <c r="V148" s="8" t="str">
        <f t="shared" si="223"/>
      </c>
      <c r="W148" s="8" t="str">
        <f t="shared" si="223"/>
      </c>
      <c r="X148" s="8" t="str">
        <f t="shared" si="223"/>
      </c>
      <c r="Y148" s="8" t="str">
        <f t="shared" si="223"/>
      </c>
      <c r="Z148" s="8" t="str">
        <f t="shared" si="223"/>
      </c>
      <c r="AA148" s="8" t="str">
        <f t="shared" si="223"/>
      </c>
      <c r="AB148" s="8" t="str">
        <f t="shared" si="223"/>
      </c>
      <c r="AC148" s="8" t="n">
        <f t="shared" si="223"/>
        <v>0</v>
      </c>
      <c r="AD148" s="8" t="n">
        <f t="shared" si="223"/>
        <v>0</v>
      </c>
      <c r="AE148" s="8" t="n">
        <f t="shared" si="223"/>
        <v>0</v>
      </c>
      <c r="AF148" s="8" t="n">
        <f t="shared" si="223"/>
        <v>0</v>
      </c>
      <c r="AG148" s="8" t="n">
        <f t="shared" si="223"/>
        <v>0</v>
      </c>
      <c r="AH148" s="8" t="n">
        <f t="shared" si="223"/>
        <v>0</v>
      </c>
      <c r="AI148" s="8" t="n">
        <f t="shared" si="223"/>
        <v>0</v>
      </c>
      <c r="AJ148" s="8" t="n">
        <f t="shared" si="223"/>
        <v>0</v>
      </c>
      <c r="AK148" s="8" t="n">
        <f t="shared" si="223"/>
        <v>0</v>
      </c>
      <c r="AL148" s="8" t="n">
        <f t="shared" si="223"/>
        <v>0</v>
      </c>
      <c r="AM148" s="8" t="n">
        <f t="shared" si="223"/>
        <v>0</v>
      </c>
      <c r="AN148" s="8" t="n">
        <f t="shared" si="223"/>
        <v>0</v>
      </c>
      <c r="AO148" s="8" t="n">
        <f t="shared" ref="AO148:AZ148" si="224">IFERROR(AO16/SUMIFS(AO$2:AO$64,$O$2:$O$64,$O148,$P$2:$P$64,$P148),"")</f>
        <v>1.9456398526925285E-5</v>
      </c>
      <c r="AP148" s="8" t="n">
        <f t="shared" si="224"/>
        <v>-1.9480060579428712E-4</v>
      </c>
      <c r="AQ148" s="8" t="n">
        <f t="shared" si="224"/>
        <v>-1.71764886999197E-4</v>
      </c>
      <c r="AR148" s="8" t="n">
        <f t="shared" si="224"/>
        <v>1.155432001843657E-6</v>
      </c>
      <c r="AS148" s="8" t="n">
        <f t="shared" si="224"/>
        <v>0</v>
      </c>
      <c r="AT148" s="8" t="n">
        <f t="shared" si="224"/>
        <v>0</v>
      </c>
      <c r="AU148" s="8" t="n">
        <f t="shared" si="224"/>
        <v>0</v>
      </c>
      <c r="AV148" s="8" t="n">
        <f t="shared" si="224"/>
        <v>0</v>
      </c>
      <c r="AW148" s="8" t="n">
        <f t="shared" si="224"/>
        <v>0</v>
      </c>
      <c r="AX148" s="8" t="n">
        <f t="shared" si="224"/>
        <v>0</v>
      </c>
      <c r="AY148" s="8" t="n">
        <f t="shared" si="224"/>
        <v>0</v>
      </c>
      <c r="AZ148" s="125" t="n">
        <f t="shared" si="224"/>
        <v>0</v>
      </c>
    </row>
    <row r="149" ht="15.75" customHeight="1">
      <c r="A149" s="136" t="str">
        <f t="shared" si="180"/>
        <v>0</v>
      </c>
      <c r="B149" s="137" t="str">
        <f t="shared" si="172"/>
        <v>Services &amp; R&amp;D</v>
      </c>
      <c r="C149" s="137" t="str">
        <f t="shared" si="173"/>
        <v>Unclear</v>
      </c>
      <c r="D149" s="137" t="n">
        <f t="shared" si="174"/>
        <v>0</v>
      </c>
      <c r="E149" s="137"/>
      <c r="F149" s="137"/>
      <c r="G149" s="137"/>
      <c r="H149" s="137"/>
      <c r="I149" s="137"/>
      <c r="J149" s="137"/>
      <c r="K149" s="137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6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8" t="n">
        <f t="shared" ref="AO150:AZ150" si="229">IFERROR(AO18/SUMIFS(AO$2:AO$64,$O$2:$O$64,$O150,$P$2:$P$64,$P150),"")</f>
        <v>0.56326220995921128</v>
      </c>
      <c r="AP150" s="8" t="n">
        <f t="shared" si="229"/>
        <v>0.52295646973566534</v>
      </c>
      <c r="AQ150" s="8" t="str">
        <f t="shared" si="229"/>
      </c>
      <c r="AR150" s="8" t="n">
        <f t="shared" si="229"/>
        <v>0</v>
      </c>
      <c r="AS150" s="8" t="n">
        <f t="shared" si="229"/>
        <v>0.99951496699006259</v>
      </c>
      <c r="AT150" s="8" t="n">
        <f t="shared" si="229"/>
        <v>-1.8207396364614632E-4</v>
      </c>
      <c r="AU150" s="8" t="n">
        <f t="shared" si="229"/>
        <v>0</v>
      </c>
      <c r="AV150" s="8" t="n">
        <f t="shared" si="229"/>
        <v>1</v>
      </c>
      <c r="AW150" s="8" t="n">
        <f t="shared" si="229"/>
        <v>0</v>
      </c>
      <c r="AX150" s="8" t="n">
        <f t="shared" si="229"/>
        <v>0.97411445552345743</v>
      </c>
      <c r="AY150" s="8" t="str">
        <f t="shared" si="229"/>
      </c>
      <c r="AZ150" s="8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8" t="n">
        <f t="shared" ref="AO151:AZ151" si="231">IFERROR(AO19/SUMIFS(AO$2:AO$64,$O$2:$O$64,$O151,$P$2:$P$64,$P151),"")</f>
        <v>0</v>
      </c>
      <c r="AP151" s="8" t="n">
        <f t="shared" si="231"/>
        <v>0</v>
      </c>
      <c r="AQ151" s="8" t="str">
        <f t="shared" si="231"/>
      </c>
      <c r="AR151" s="8" t="n">
        <f t="shared" si="231"/>
        <v>0</v>
      </c>
      <c r="AS151" s="8" t="n">
        <f t="shared" si="231"/>
        <v>0</v>
      </c>
      <c r="AT151" s="8" t="n">
        <f t="shared" si="231"/>
        <v>0</v>
      </c>
      <c r="AU151" s="8" t="n">
        <f t="shared" si="231"/>
        <v>0</v>
      </c>
      <c r="AV151" s="8" t="n">
        <f t="shared" si="231"/>
        <v>0</v>
      </c>
      <c r="AW151" s="8" t="n">
        <f t="shared" si="231"/>
        <v>0</v>
      </c>
      <c r="AX151" s="8" t="n">
        <f t="shared" si="231"/>
        <v>0</v>
      </c>
      <c r="AY151" s="8" t="str">
        <f t="shared" si="231"/>
      </c>
      <c r="AZ151" s="8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8" t="n">
        <f t="shared" ref="AO152:AZ152" si="233">IFERROR(AO20/SUMIFS(AO$2:AO$64,$O$2:$O$64,$O152,$P$2:$P$64,$P152),"")</f>
        <v>0.43673779004078866</v>
      </c>
      <c r="AP152" s="8" t="n">
        <f t="shared" si="233"/>
        <v>0.47704353026433477</v>
      </c>
      <c r="AQ152" s="8" t="str">
        <f t="shared" si="233"/>
      </c>
      <c r="AR152" s="8" t="n">
        <f t="shared" si="233"/>
        <v>0</v>
      </c>
      <c r="AS152" s="8" t="n">
        <f t="shared" si="233"/>
        <v>-2.9875504883426185E-7</v>
      </c>
      <c r="AT152" s="8" t="n">
        <f t="shared" si="233"/>
        <v>0</v>
      </c>
      <c r="AU152" s="8" t="n">
        <f t="shared" si="233"/>
        <v>0</v>
      </c>
      <c r="AV152" s="8" t="n">
        <f t="shared" si="233"/>
        <v>0</v>
      </c>
      <c r="AW152" s="8" t="n">
        <f t="shared" si="233"/>
        <v>0</v>
      </c>
      <c r="AX152" s="8" t="n">
        <f t="shared" si="233"/>
        <v>0</v>
      </c>
      <c r="AY152" s="8" t="str">
        <f t="shared" si="233"/>
      </c>
      <c r="AZ152" s="8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8" t="n">
        <f t="shared" ref="AO153:AZ153" si="235">IFERROR(AO21/SUMIFS(AO$2:AO$64,$O$2:$O$64,$O153,$P$2:$P$64,$P153),"")</f>
        <v>0</v>
      </c>
      <c r="AP153" s="8" t="n">
        <f t="shared" si="235"/>
        <v>0</v>
      </c>
      <c r="AQ153" s="8" t="str">
        <f t="shared" si="235"/>
      </c>
      <c r="AR153" s="8" t="n">
        <f t="shared" si="235"/>
        <v>0</v>
      </c>
      <c r="AS153" s="8" t="n">
        <f t="shared" si="235"/>
        <v>0</v>
      </c>
      <c r="AT153" s="8" t="n">
        <f t="shared" si="235"/>
        <v>0</v>
      </c>
      <c r="AU153" s="8" t="n">
        <f t="shared" si="235"/>
        <v>0</v>
      </c>
      <c r="AV153" s="8" t="n">
        <f t="shared" si="235"/>
        <v>0</v>
      </c>
      <c r="AW153" s="8" t="n">
        <f t="shared" si="235"/>
        <v>0</v>
      </c>
      <c r="AX153" s="8" t="n">
        <f t="shared" si="235"/>
        <v>0</v>
      </c>
      <c r="AY153" s="8" t="str">
        <f t="shared" si="235"/>
      </c>
      <c r="AZ153" s="8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8" t="n">
        <f t="shared" ref="AO154:AZ154" si="237">IFERROR(AO22/SUMIFS(AO$2:AO$64,$O$2:$O$64,$O154,$P$2:$P$64,$P154),"")</f>
        <v>0</v>
      </c>
      <c r="AP154" s="8" t="n">
        <f t="shared" si="237"/>
        <v>0</v>
      </c>
      <c r="AQ154" s="8" t="str">
        <f t="shared" si="237"/>
      </c>
      <c r="AR154" s="8" t="n">
        <f t="shared" si="237"/>
        <v>0</v>
      </c>
      <c r="AS154" s="8" t="n">
        <f t="shared" si="237"/>
        <v>0</v>
      </c>
      <c r="AT154" s="8" t="n">
        <f t="shared" si="237"/>
        <v>0</v>
      </c>
      <c r="AU154" s="8" t="n">
        <f t="shared" si="237"/>
        <v>0</v>
      </c>
      <c r="AV154" s="8" t="n">
        <f t="shared" si="237"/>
        <v>0</v>
      </c>
      <c r="AW154" s="8" t="n">
        <f t="shared" si="237"/>
        <v>0</v>
      </c>
      <c r="AX154" s="8" t="n">
        <f t="shared" si="237"/>
        <v>0</v>
      </c>
      <c r="AY154" s="8" t="str">
        <f t="shared" si="237"/>
      </c>
      <c r="AZ154" s="8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8" t="n">
        <f t="shared" ref="AO155:AZ155" si="239">IFERROR(AO23/SUMIFS(AO$2:AO$64,$O$2:$O$64,$O155,$P$2:$P$64,$P155),"")</f>
        <v>0</v>
      </c>
      <c r="AP155" s="8" t="n">
        <f t="shared" si="239"/>
        <v>0</v>
      </c>
      <c r="AQ155" s="8" t="str">
        <f t="shared" si="239"/>
      </c>
      <c r="AR155" s="8" t="n">
        <f t="shared" si="239"/>
        <v>0</v>
      </c>
      <c r="AS155" s="8" t="n">
        <f t="shared" si="239"/>
        <v>0</v>
      </c>
      <c r="AT155" s="8" t="n">
        <f t="shared" si="239"/>
        <v>0</v>
      </c>
      <c r="AU155" s="8" t="n">
        <f t="shared" si="239"/>
        <v>0</v>
      </c>
      <c r="AV155" s="8" t="n">
        <f t="shared" si="239"/>
        <v>0</v>
      </c>
      <c r="AW155" s="8" t="n">
        <f t="shared" si="239"/>
        <v>0</v>
      </c>
      <c r="AX155" s="8" t="n">
        <f t="shared" si="239"/>
        <v>0</v>
      </c>
      <c r="AY155" s="8" t="str">
        <f t="shared" si="239"/>
      </c>
      <c r="AZ155" s="8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8" t="n">
        <f t="shared" ref="AO156:AZ156" si="241">IFERROR(AO24/SUMIFS(AO$2:AO$64,$O$2:$O$64,$O156,$P$2:$P$64,$P156),"")</f>
        <v>0</v>
      </c>
      <c r="AP156" s="8" t="n">
        <f t="shared" si="241"/>
        <v>0</v>
      </c>
      <c r="AQ156" s="8" t="str">
        <f t="shared" si="241"/>
      </c>
      <c r="AR156" s="8" t="n">
        <f t="shared" si="241"/>
        <v>1</v>
      </c>
      <c r="AS156" s="8" t="n">
        <f t="shared" si="241"/>
        <v>4.8533176498614852E-4</v>
      </c>
      <c r="AT156" s="8" t="n">
        <f t="shared" si="241"/>
        <v>1.0001820739636462</v>
      </c>
      <c r="AU156" s="8" t="n">
        <f t="shared" si="241"/>
        <v>1</v>
      </c>
      <c r="AV156" s="8" t="n">
        <f t="shared" si="241"/>
        <v>0</v>
      </c>
      <c r="AW156" s="8" t="n">
        <f t="shared" si="241"/>
        <v>1</v>
      </c>
      <c r="AX156" s="8" t="n">
        <f t="shared" si="241"/>
        <v>2.5885544476542521E-2</v>
      </c>
      <c r="AY156" s="8" t="str">
        <f t="shared" si="241"/>
      </c>
      <c r="AZ156" s="8" t="n">
        <f t="shared" si="241"/>
        <v>1</v>
      </c>
    </row>
    <row r="157">
      <c r="A157" s="133" t="str">
        <f t="shared" si="180"/>
        <v>1</v>
      </c>
      <c r="B157" s="134" t="str">
        <f t="shared" si="172"/>
        <v>Products</v>
      </c>
      <c r="C157" s="134" t="str">
        <f t="shared" si="173"/>
        <v>FFP</v>
      </c>
      <c r="D157" s="134" t="str">
        <f t="shared" si="174"/>
        <v>FFP</v>
      </c>
      <c r="E157" s="134"/>
      <c r="F157" s="134"/>
      <c r="G157" s="134"/>
      <c r="H157" s="134"/>
      <c r="I157" s="134"/>
      <c r="J157" s="134"/>
      <c r="K157" s="134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8" t="n">
        <f t="shared" ref="AO158:AZ158" si="245">IFERROR(AO26/SUMIFS(AO$2:AO$64,$O$2:$O$64,$O158,$P$2:$P$64,$P158),"")</f>
        <v>2.4874930481212375E-2</v>
      </c>
      <c r="AP158" s="8" t="n">
        <f t="shared" si="245"/>
        <v>2.7039774756379267E-2</v>
      </c>
      <c r="AQ158" s="8" t="n">
        <f t="shared" si="245"/>
        <v>3.6428291485559781E-2</v>
      </c>
      <c r="AR158" s="8" t="n">
        <f t="shared" si="245"/>
        <v>1.2461313557497992E-2</v>
      </c>
      <c r="AS158" s="8" t="n">
        <f t="shared" si="245"/>
        <v>7.5150965081292962E-3</v>
      </c>
      <c r="AT158" s="8" t="n">
        <f t="shared" si="245"/>
        <v>1.1086100279475628E-2</v>
      </c>
      <c r="AU158" s="8" t="n">
        <f t="shared" si="245"/>
        <v>1.2621779966527559E-2</v>
      </c>
      <c r="AV158" s="8" t="n">
        <f t="shared" si="245"/>
        <v>1.3767550648091022E-3</v>
      </c>
      <c r="AW158" s="8" t="n">
        <f t="shared" si="245"/>
        <v>8.7921248039957546E-4</v>
      </c>
      <c r="AX158" s="8" t="n">
        <f t="shared" si="245"/>
        <v>3.9262828984147858E-3</v>
      </c>
      <c r="AY158" s="8" t="n">
        <f t="shared" si="245"/>
        <v>2.5503036558778815E-2</v>
      </c>
      <c r="AZ158" s="125" t="n">
        <f t="shared" si="245"/>
        <v>1.1755748304052573E-3</v>
      </c>
    </row>
    <row r="159">
      <c r="A159" s="13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8" t="n">
        <f t="shared" ref="AO159:AZ159" si="247">IFERROR(AO27/SUMIFS(AO$2:AO$64,$O$2:$O$64,$O159,$P$2:$P$64,$P159),"")</f>
        <v>8.1702093940852895E-4</v>
      </c>
      <c r="AP159" s="8" t="n">
        <f t="shared" si="247"/>
        <v>1.6585429674808782E-3</v>
      </c>
      <c r="AQ159" s="8" t="n">
        <f t="shared" si="247"/>
        <v>1.4122562585476266E-3</v>
      </c>
      <c r="AR159" s="8" t="n">
        <f t="shared" si="247"/>
        <v>6.9941966943877043E-4</v>
      </c>
      <c r="AS159" s="8" t="n">
        <f t="shared" si="247"/>
        <v>-1.4965391590482158E-5</v>
      </c>
      <c r="AT159" s="8" t="n">
        <f t="shared" si="247"/>
        <v>-4.6435232960035452E-6</v>
      </c>
      <c r="AU159" s="8" t="n">
        <f t="shared" si="247"/>
        <v>-1.3883953311840354E-4</v>
      </c>
      <c r="AV159" s="8" t="n">
        <f t="shared" si="247"/>
        <v>-5.4986673964674642E-5</v>
      </c>
      <c r="AW159" s="8" t="n">
        <f t="shared" si="247"/>
        <v>-7.157531326666709E-6</v>
      </c>
      <c r="AX159" s="8" t="n">
        <f t="shared" si="247"/>
        <v>2.4654682428114502E-4</v>
      </c>
      <c r="AY159" s="8" t="n">
        <f t="shared" si="247"/>
        <v>1.047837455418799E-4</v>
      </c>
      <c r="AZ159" s="125" t="n">
        <f t="shared" si="247"/>
        <v>2.0962750935421196E-6</v>
      </c>
    </row>
    <row r="160">
      <c r="A160" s="13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8" t="n">
        <f t="shared" ref="AO160:AZ160" si="249">IFERROR(AO28/SUMIFS(AO$2:AO$64,$O$2:$O$64,$O160,$P$2:$P$64,$P160),"")</f>
        <v>2.46821334105935E-3</v>
      </c>
      <c r="AP160" s="8" t="n">
        <f t="shared" si="249"/>
        <v>1.320617773282772E-2</v>
      </c>
      <c r="AQ160" s="8" t="n">
        <f t="shared" si="249"/>
        <v>5.383202979837845E-2</v>
      </c>
      <c r="AR160" s="8" t="n">
        <f t="shared" si="249"/>
        <v>0.23187431303316489</v>
      </c>
      <c r="AS160" s="8" t="n">
        <f t="shared" si="249"/>
        <v>0.24476779904181681</v>
      </c>
      <c r="AT160" s="8" t="n">
        <f t="shared" si="249"/>
        <v>7.8397367102472471E-2</v>
      </c>
      <c r="AU160" s="8" t="n">
        <f t="shared" si="249"/>
        <v>0.23429111506678998</v>
      </c>
      <c r="AV160" s="8" t="n">
        <f t="shared" si="249"/>
        <v>0.31770051413724071</v>
      </c>
      <c r="AW160" s="8" t="n">
        <f t="shared" si="249"/>
        <v>0.20521242418408039</v>
      </c>
      <c r="AX160" s="8" t="n">
        <f t="shared" si="249"/>
        <v>-2.606037126052442E-2</v>
      </c>
      <c r="AY160" s="8" t="n">
        <f t="shared" si="249"/>
        <v>0.18594691466928134</v>
      </c>
      <c r="AZ160" s="125" t="n">
        <f t="shared" si="249"/>
        <v>0.56249682154111658</v>
      </c>
    </row>
    <row r="161">
      <c r="A161" s="13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8" t="n">
        <f t="shared" ref="AO161:AZ161" si="251">IFERROR(AO29/SUMIFS(AO$2:AO$64,$O$2:$O$64,$O161,$P$2:$P$64,$P161),"")</f>
        <v>2.064991941799903E-2</v>
      </c>
      <c r="AP161" s="8" t="n">
        <f t="shared" si="251"/>
        <v>4.1235742577324722E-2</v>
      </c>
      <c r="AQ161" s="8" t="n">
        <f t="shared" si="251"/>
        <v>5.1380640282527971E-2</v>
      </c>
      <c r="AR161" s="8" t="n">
        <f t="shared" si="251"/>
        <v>5.3660836231784075E-2</v>
      </c>
      <c r="AS161" s="8" t="n">
        <f t="shared" si="251"/>
        <v>5.483453692619511E-2</v>
      </c>
      <c r="AT161" s="8" t="n">
        <f t="shared" si="251"/>
        <v>6.0335911215038555E-2</v>
      </c>
      <c r="AU161" s="8" t="n">
        <f t="shared" si="251"/>
        <v>3.3699307718147796E-2</v>
      </c>
      <c r="AV161" s="8" t="n">
        <f t="shared" si="251"/>
        <v>3.7136416626938187E-2</v>
      </c>
      <c r="AW161" s="8" t="n">
        <f t="shared" si="251"/>
        <v>2.231880358364079E-2</v>
      </c>
      <c r="AX161" s="8" t="n">
        <f t="shared" si="251"/>
        <v>4.7326171314145439E-2</v>
      </c>
      <c r="AY161" s="8" t="n">
        <f t="shared" si="251"/>
        <v>2.6908839272764568E-2</v>
      </c>
      <c r="AZ161" s="125" t="n">
        <f t="shared" si="251"/>
        <v>1.3107254921024504E-2</v>
      </c>
    </row>
    <row r="162">
      <c r="A162" s="13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8" t="n">
        <f t="shared" ref="AO162:AZ162" si="253">IFERROR(AO30/SUMIFS(AO$2:AO$64,$O$2:$O$64,$O162,$P$2:$P$64,$P162),"")</f>
        <v>0.33936056412420762</v>
      </c>
      <c r="AP162" s="8" t="n">
        <f t="shared" si="253"/>
        <v>0.21518549709043375</v>
      </c>
      <c r="AQ162" s="8" t="n">
        <f t="shared" si="253"/>
        <v>0.2182426852280773</v>
      </c>
      <c r="AR162" s="8" t="n">
        <f t="shared" si="253"/>
        <v>0.16532609077051699</v>
      </c>
      <c r="AS162" s="8" t="n">
        <f t="shared" si="253"/>
        <v>0.20881290285096746</v>
      </c>
      <c r="AT162" s="8" t="n">
        <f t="shared" si="253"/>
        <v>0.36724359675640866</v>
      </c>
      <c r="AU162" s="8" t="n">
        <f t="shared" si="253"/>
        <v>0.3556654358455395</v>
      </c>
      <c r="AV162" s="8" t="n">
        <f t="shared" si="253"/>
        <v>0.12262570551837002</v>
      </c>
      <c r="AW162" s="8" t="n">
        <f t="shared" si="253"/>
        <v>0.2389462974259339</v>
      </c>
      <c r="AX162" s="8" t="n">
        <f t="shared" si="253"/>
        <v>0.28680515895710712</v>
      </c>
      <c r="AY162" s="8" t="n">
        <f t="shared" si="253"/>
        <v>0.47927585294326225</v>
      </c>
      <c r="AZ162" s="125" t="n">
        <f t="shared" si="253"/>
        <v>0.14486735012850011</v>
      </c>
    </row>
    <row r="163">
      <c r="A163" s="13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8" t="n">
        <f t="shared" ref="AO163:AZ163" si="255">IFERROR(AO31/SUMIFS(AO$2:AO$64,$O$2:$O$64,$O163,$P$2:$P$64,$P163),"")</f>
        <v>-2.5277574748560541E-7</v>
      </c>
      <c r="AP163" s="8" t="n">
        <f t="shared" si="255"/>
        <v>1.2650754972226872E-5</v>
      </c>
      <c r="AQ163" s="8" t="n">
        <f t="shared" si="255"/>
        <v>0</v>
      </c>
      <c r="AR163" s="8" t="n">
        <f t="shared" si="255"/>
        <v>0</v>
      </c>
      <c r="AS163" s="8" t="n">
        <f t="shared" si="255"/>
        <v>0</v>
      </c>
      <c r="AT163" s="8" t="n">
        <f t="shared" si="255"/>
        <v>0</v>
      </c>
      <c r="AU163" s="8" t="n">
        <f t="shared" si="255"/>
        <v>0</v>
      </c>
      <c r="AV163" s="8" t="n">
        <f t="shared" si="255"/>
        <v>0</v>
      </c>
      <c r="AW163" s="8" t="n">
        <f t="shared" si="255"/>
        <v>0</v>
      </c>
      <c r="AX163" s="8" t="n">
        <f t="shared" si="255"/>
        <v>0</v>
      </c>
      <c r="AY163" s="8" t="n">
        <f t="shared" si="255"/>
        <v>0</v>
      </c>
      <c r="AZ163" s="125" t="n">
        <f t="shared" si="255"/>
        <v>0</v>
      </c>
    </row>
    <row r="164">
      <c r="A164" s="138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94" t="n">
        <f t="shared" ref="AO164:AZ164" si="257">IFERROR(AO32/SUMIFS(AO$2:AO$64,$O$2:$O$64,$O164,$P$2:$P$64,$P164),"")</f>
        <v>0.10229633370083269</v>
      </c>
      <c r="AP164" s="94" t="n">
        <f t="shared" si="257"/>
        <v>9.2304560903347654E-3</v>
      </c>
      <c r="AQ164" s="94" t="n">
        <f t="shared" si="257"/>
        <v>1.2638586413936358E-2</v>
      </c>
      <c r="AR164" s="94" t="n">
        <f t="shared" si="257"/>
        <v>1.1154562767620552E-2</v>
      </c>
      <c r="AS164" s="94" t="n">
        <f t="shared" si="257"/>
        <v>1.5682870099415106E-2</v>
      </c>
      <c r="AT164" s="94" t="n">
        <f t="shared" si="257"/>
        <v>-1.2080304921993471E-2</v>
      </c>
      <c r="AU164" s="94" t="n">
        <f t="shared" si="257"/>
        <v>0</v>
      </c>
      <c r="AV164" s="94" t="n">
        <f t="shared" si="257"/>
        <v>0</v>
      </c>
      <c r="AW164" s="94" t="n">
        <f t="shared" si="257"/>
        <v>0</v>
      </c>
      <c r="AX164" s="94" t="n">
        <f t="shared" si="257"/>
        <v>0</v>
      </c>
      <c r="AY164" s="94" t="n">
        <f t="shared" si="257"/>
        <v>0</v>
      </c>
      <c r="AZ164" s="139" t="n">
        <f t="shared" si="257"/>
        <v>0</v>
      </c>
    </row>
    <row r="165">
      <c r="A165" s="13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8" t="n">
        <f t="shared" ref="AO165:AZ165" si="259">IFERROR(AO33/SUMIFS(AO$2:AO$64,$O$2:$O$64,$O165,$P$2:$P$64,$P165),"")</f>
        <v>0.47851110858506973</v>
      </c>
      <c r="AP165" s="8" t="n">
        <f t="shared" si="259"/>
        <v>0.50590488972742764</v>
      </c>
      <c r="AQ165" s="8" t="n">
        <f t="shared" si="259"/>
        <v>0.57050862228047783</v>
      </c>
      <c r="AR165" s="8" t="n">
        <f t="shared" si="259"/>
        <v>0.55547952499700615</v>
      </c>
      <c r="AS165" s="8" t="n">
        <f t="shared" si="259"/>
        <v>0.56081408484731288</v>
      </c>
      <c r="AT165" s="8" t="n">
        <f t="shared" si="259"/>
        <v>0.42758684066068747</v>
      </c>
      <c r="AU165" s="8" t="n">
        <f t="shared" si="259"/>
        <v>0.46534832249060809</v>
      </c>
      <c r="AV165" s="8" t="n">
        <f t="shared" si="259"/>
        <v>0.37252676510230692</v>
      </c>
      <c r="AW165" s="8" t="n">
        <f t="shared" si="259"/>
        <v>0.32729785278834617</v>
      </c>
      <c r="AX165" s="8" t="n">
        <f t="shared" si="259"/>
        <v>0.37777524603572715</v>
      </c>
      <c r="AY165" s="8" t="n">
        <f t="shared" si="259"/>
        <v>0.38342286058325947</v>
      </c>
      <c r="AZ165" s="125" t="n">
        <f t="shared" si="259"/>
        <v>0.39323716337081305</v>
      </c>
    </row>
    <row r="166">
      <c r="A166" s="13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8" t="n">
        <f t="shared" ref="AO166:AZ166" si="261">IFERROR(AO34/SUMIFS(AO$2:AO$64,$O$2:$O$64,$O166,$P$2:$P$64,$P166),"")</f>
        <v>7.9492843296263523E-4</v>
      </c>
      <c r="AP166" s="8" t="n">
        <f t="shared" si="261"/>
        <v>3.0642825292543063E-4</v>
      </c>
      <c r="AQ166" s="8" t="n">
        <f t="shared" si="261"/>
        <v>7.6445607173236901E-4</v>
      </c>
      <c r="AR166" s="8" t="n">
        <f t="shared" si="261"/>
        <v>8.4100162863528247E-4</v>
      </c>
      <c r="AS166" s="8" t="n">
        <f t="shared" si="261"/>
        <v>2.6365268031165751E-3</v>
      </c>
      <c r="AT166" s="8" t="n">
        <f t="shared" si="261"/>
        <v>1.648478865350821E-2</v>
      </c>
      <c r="AU166" s="8" t="n">
        <f t="shared" si="261"/>
        <v>1.4974838376423721E-3</v>
      </c>
      <c r="AV166" s="8" t="n">
        <f t="shared" si="261"/>
        <v>1.6858907614038241E-3</v>
      </c>
      <c r="AW166" s="8" t="n">
        <f t="shared" si="261"/>
        <v>2.4247057763399811E-3</v>
      </c>
      <c r="AX166" s="8" t="n">
        <f t="shared" si="261"/>
        <v>3.5799593699706273E-6</v>
      </c>
      <c r="AY166" s="8" t="n">
        <f t="shared" si="261"/>
        <v>-1.8354686685576227E-3</v>
      </c>
      <c r="AZ166" s="125" t="n">
        <f t="shared" si="261"/>
        <v>0</v>
      </c>
    </row>
    <row r="167">
      <c r="A167" s="13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8" t="n">
        <f t="shared" ref="AO167:AZ167" si="263">IFERROR(AO35/SUMIFS(AO$2:AO$64,$O$2:$O$64,$O167,$P$2:$P$64,$P167),"")</f>
        <v>2.4577814627095768E-2</v>
      </c>
      <c r="AP167" s="8" t="n">
        <f t="shared" si="263"/>
        <v>3.3348562908537924E-2</v>
      </c>
      <c r="AQ167" s="8" t="n">
        <f t="shared" si="263"/>
        <v>1.6551364621155005E-2</v>
      </c>
      <c r="AR167" s="8" t="n">
        <f t="shared" si="263"/>
        <v>2.8160545527353257E-2</v>
      </c>
      <c r="AS167" s="8" t="n">
        <f t="shared" si="263"/>
        <v>1.9274958651052637E-2</v>
      </c>
      <c r="AT167" s="8" t="n">
        <f t="shared" si="263"/>
        <v>2.0802269484120429E-2</v>
      </c>
      <c r="AU167" s="8" t="n">
        <f t="shared" si="263"/>
        <v>2.0529196982554631E-2</v>
      </c>
      <c r="AV167" s="8" t="n">
        <f t="shared" si="263"/>
        <v>2.9035401365825414E-2</v>
      </c>
      <c r="AW167" s="8" t="n">
        <f t="shared" si="263"/>
        <v>2.8241639738555421E-2</v>
      </c>
      <c r="AX167" s="8" t="n">
        <f t="shared" si="263"/>
        <v>3.1955133671727649E-2</v>
      </c>
      <c r="AY167" s="8" t="n">
        <f t="shared" si="263"/>
        <v>2.3466052427062411E-2</v>
      </c>
      <c r="AZ167" s="125" t="n">
        <f t="shared" si="263"/>
        <v>2.7127190197768766E-2</v>
      </c>
    </row>
    <row r="168">
      <c r="A168" s="13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8" t="n">
        <f t="shared" ref="AO168:AZ168" si="265">IFERROR(AO36/SUMIFS(AO$2:AO$64,$O$2:$O$64,$O168,$P$2:$P$64,$P168),"")</f>
        <v>1.0646581261584348E-2</v>
      </c>
      <c r="AP168" s="8" t="n">
        <f t="shared" si="265"/>
        <v>1.6218287563943893E-2</v>
      </c>
      <c r="AQ168" s="8" t="n">
        <f t="shared" si="265"/>
        <v>1.7660122889934158E-2</v>
      </c>
      <c r="AR168" s="8" t="n">
        <f t="shared" si="265"/>
        <v>5.6445115460948998E-2</v>
      </c>
      <c r="AS168" s="8" t="n">
        <f t="shared" si="265"/>
        <v>4.3653439607482421E-2</v>
      </c>
      <c r="AT168" s="8" t="n">
        <f t="shared" si="265"/>
        <v>8.9639471175272961E-2</v>
      </c>
      <c r="AU168" s="8" t="n">
        <f t="shared" si="265"/>
        <v>0.10567237580619938</v>
      </c>
      <c r="AV168" s="8" t="n">
        <f t="shared" si="265"/>
        <v>0.18554141602236526</v>
      </c>
      <c r="AW168" s="8" t="n">
        <f t="shared" si="265"/>
        <v>0.15374363605178523</v>
      </c>
      <c r="AX168" s="8" t="n">
        <f t="shared" si="265"/>
        <v>0.14956396988578291</v>
      </c>
      <c r="AY168" s="8" t="n">
        <f t="shared" si="265"/>
        <v>0.11180024099750797</v>
      </c>
      <c r="AZ168" s="125" t="n">
        <f t="shared" si="265"/>
        <v>3.0662314800077282E-2</v>
      </c>
    </row>
    <row r="169">
      <c r="A169" s="13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8" t="n">
        <f t="shared" ref="AO169:AZ169" si="267">IFERROR(AO37/SUMIFS(AO$2:AO$64,$O$2:$O$64,$O169,$P$2:$P$64,$P169),"")</f>
        <v>0.21285799238590419</v>
      </c>
      <c r="AP169" s="8" t="n">
        <f t="shared" si="267"/>
        <v>0.36950152037606393</v>
      </c>
      <c r="AQ169" s="8" t="n">
        <f t="shared" si="267"/>
        <v>0.29820991894358551</v>
      </c>
      <c r="AR169" s="8" t="n">
        <f t="shared" si="267"/>
        <v>0.34859248524246322</v>
      </c>
      <c r="AS169" s="8" t="n">
        <f t="shared" si="267"/>
        <v>0.26885276484277615</v>
      </c>
      <c r="AT169" s="8" t="n">
        <f t="shared" si="267"/>
        <v>0.28846293506018267</v>
      </c>
      <c r="AU169" s="8" t="n">
        <f t="shared" si="267"/>
        <v>0.33005127513957722</v>
      </c>
      <c r="AV169" s="8" t="n">
        <f t="shared" si="267"/>
        <v>0.23190231622118115</v>
      </c>
      <c r="AW169" s="8" t="n">
        <f t="shared" si="267"/>
        <v>0.32164876326689917</v>
      </c>
      <c r="AX169" s="8" t="n">
        <f t="shared" si="267"/>
        <v>0.33990510687842584</v>
      </c>
      <c r="AY169" s="8" t="n">
        <f t="shared" si="267"/>
        <v>0.32471531240556567</v>
      </c>
      <c r="AZ169" s="125" t="n">
        <f t="shared" si="267"/>
        <v>0.42816247792039025</v>
      </c>
    </row>
    <row r="170">
      <c r="A170" s="13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8" t="n">
        <f t="shared" ref="AO170:AZ170" si="269">IFERROR(AO38/SUMIFS(AO$2:AO$64,$O$2:$O$64,$O170,$P$2:$P$64,$P170),"")</f>
        <v>0.27008120892314069</v>
      </c>
      <c r="AP170" s="8" t="n">
        <f t="shared" si="269"/>
        <v>7.4328576320791553E-2</v>
      </c>
      <c r="AQ170" s="8" t="n">
        <f t="shared" si="269"/>
        <v>8.8994888967248401E-2</v>
      </c>
      <c r="AR170" s="8" t="n">
        <f t="shared" si="269"/>
        <v>7.7069806037700864E-3</v>
      </c>
      <c r="AS170" s="8" t="n">
        <f t="shared" si="269"/>
        <v>0.10463322600045087</v>
      </c>
      <c r="AT170" s="8" t="n">
        <f t="shared" si="269"/>
        <v>0.1551482561829084</v>
      </c>
      <c r="AU170" s="8" t="n">
        <f t="shared" si="269"/>
        <v>7.6901345743418253E-2</v>
      </c>
      <c r="AV170" s="8" t="n">
        <f t="shared" si="269"/>
        <v>0.17930821052691739</v>
      </c>
      <c r="AW170" s="8" t="n">
        <f t="shared" si="269"/>
        <v>0.16664340237807398</v>
      </c>
      <c r="AX170" s="8" t="n">
        <f t="shared" si="269"/>
        <v>0.10079696356896638</v>
      </c>
      <c r="AY170" s="8" t="n">
        <f t="shared" si="269"/>
        <v>0.15837857282604922</v>
      </c>
      <c r="AZ170" s="125" t="n">
        <f t="shared" si="269"/>
        <v>0.12081085371095045</v>
      </c>
    </row>
    <row r="171">
      <c r="A171" s="13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8" t="n">
        <f t="shared" ref="AO171:AZ171" si="271">IFERROR(AO39/SUMIFS(AO$2:AO$64,$O$2:$O$64,$O171,$P$2:$P$64,$P171),"")</f>
        <v>-1.7590260826987189E-4</v>
      </c>
      <c r="AP171" s="8" t="n">
        <f t="shared" si="271"/>
        <v>-9.0953018181363162E-4</v>
      </c>
      <c r="AQ171" s="8" t="n">
        <f t="shared" si="271"/>
        <v>-1.4730260303805486E-5</v>
      </c>
      <c r="AR171" s="8" t="n">
        <f t="shared" si="271"/>
        <v>0</v>
      </c>
      <c r="AS171" s="8" t="n">
        <f t="shared" si="271"/>
        <v>0</v>
      </c>
      <c r="AT171" s="8" t="n">
        <f t="shared" si="271"/>
        <v>0</v>
      </c>
      <c r="AU171" s="8" t="n">
        <f t="shared" si="271"/>
        <v>0</v>
      </c>
      <c r="AV171" s="8" t="n">
        <f t="shared" si="271"/>
        <v>0</v>
      </c>
      <c r="AW171" s="8" t="n">
        <f t="shared" si="271"/>
        <v>0</v>
      </c>
      <c r="AX171" s="8" t="n">
        <f t="shared" si="271"/>
        <v>0</v>
      </c>
      <c r="AY171" s="8" t="n">
        <f t="shared" si="271"/>
        <v>5.2429429112938043E-5</v>
      </c>
      <c r="AZ171" s="125" t="n">
        <f t="shared" si="271"/>
        <v>0</v>
      </c>
    </row>
    <row r="172" ht="15.75" customHeight="1">
      <c r="A172" s="136" t="str">
        <f t="shared" si="180"/>
        <v>1</v>
      </c>
      <c r="B172" s="137" t="str">
        <f t="shared" si="172"/>
        <v>Services &amp; R&amp;D</v>
      </c>
      <c r="C172" s="137" t="str">
        <f t="shared" si="173"/>
        <v>Unclear</v>
      </c>
      <c r="D172" s="137" t="n">
        <f t="shared" si="174"/>
        <v>0</v>
      </c>
      <c r="E172" s="137"/>
      <c r="F172" s="137"/>
      <c r="G172" s="137"/>
      <c r="H172" s="137"/>
      <c r="I172" s="137"/>
      <c r="J172" s="137"/>
      <c r="K172" s="137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6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8" t="str">
        <f t="shared" ref="AO173:AZ173" si="275">IFERROR(AO41/SUMIFS(AO$2:AO$64,$O$2:$O$64,$O173,$P$2:$P$64,$P173),"")</f>
      </c>
      <c r="AP173" s="8" t="str">
        <f t="shared" si="275"/>
      </c>
      <c r="AQ173" s="8" t="str">
        <f t="shared" si="275"/>
      </c>
      <c r="AR173" s="8" t="str">
        <f t="shared" si="275"/>
      </c>
      <c r="AS173" s="8" t="str">
        <f t="shared" si="275"/>
      </c>
      <c r="AT173" s="8" t="str">
        <f t="shared" si="275"/>
      </c>
      <c r="AU173" s="8" t="n">
        <f t="shared" si="275"/>
        <v>1</v>
      </c>
      <c r="AV173" s="8" t="str">
        <f t="shared" si="275"/>
      </c>
      <c r="AW173" s="8" t="str">
        <f t="shared" si="275"/>
      </c>
      <c r="AX173" s="8" t="str">
        <f t="shared" si="275"/>
      </c>
      <c r="AY173" s="8" t="str">
        <f t="shared" si="275"/>
      </c>
      <c r="AZ173" s="8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2"/>
      <c r="O2" s="2" t="n">
        <v>20996152</v>
      </c>
      <c r="P2" s="2"/>
      <c r="Q2" s="2" t="n">
        <v>451679.21</v>
      </c>
      <c r="R2" s="2" t="n">
        <v>156105389.03049999</v>
      </c>
      <c r="S2" s="2" t="n">
        <v>68418674.199200004</v>
      </c>
      <c r="T2" s="2" t="n">
        <v>538282161.41240001</v>
      </c>
      <c r="U2" s="2" t="n">
        <v>592683189.16100001</v>
      </c>
      <c r="V2" s="2" t="n">
        <v>1424052009.2881999</v>
      </c>
      <c r="W2" s="2" t="n">
        <v>2529581681.0973001</v>
      </c>
      <c r="X2" s="2" t="n">
        <v>1412025968.6345999</v>
      </c>
      <c r="Y2" s="2" t="n">
        <v>1519258451.2914</v>
      </c>
      <c r="Z2" s="2" t="n">
        <v>1196814186.0646999</v>
      </c>
      <c r="AA2" s="2" t="n">
        <v>1536147421.5121</v>
      </c>
      <c r="AB2" s="2" t="n">
        <v>514824676.9691</v>
      </c>
      <c r="AC2" s="2" t="n">
        <v>503427537.8635</v>
      </c>
      <c r="AD2" s="2" t="n">
        <v>588119566.67869997</v>
      </c>
      <c r="AE2" s="2" t="n">
        <v>267545395.8179</v>
      </c>
      <c r="AF2" s="2" t="n">
        <v>304481660.36330003</v>
      </c>
      <c r="AG2" s="2" t="n">
        <v>236020447.82460001</v>
      </c>
      <c r="AH2" s="2" t="n">
        <v>624779231.75269997</v>
      </c>
      <c r="AI2" s="2" t="n">
        <v>578341799.64460003</v>
      </c>
      <c r="AJ2" s="2" t="n">
        <v>4225266957.2953</v>
      </c>
      <c r="AK2" s="2" t="n">
        <v>301121358.85879999</v>
      </c>
      <c r="AL2" s="2" t="n">
        <v>514824676.9691</v>
      </c>
      <c r="AM2" s="2" t="n">
        <v>503427537.8635</v>
      </c>
      <c r="AN2" s="2" t="n">
        <v>588119566.67869997</v>
      </c>
      <c r="AO2" s="2" t="n">
        <v>267545395.8179</v>
      </c>
      <c r="AP2" s="2" t="n">
        <v>304481660.36330003</v>
      </c>
      <c r="AQ2" s="2" t="n">
        <v>236020447.82460001</v>
      </c>
      <c r="AR2" s="2" t="n">
        <v>624779231.75269997</v>
      </c>
      <c r="AS2" s="2" t="n">
        <v>578341799.64460003</v>
      </c>
      <c r="AT2" s="2" t="n">
        <v>4225266957.2953</v>
      </c>
      <c r="AU2" s="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2" t="n">
        <v>23440338</v>
      </c>
      <c r="O3" s="2" t="n">
        <v>12045680</v>
      </c>
      <c r="P3" s="2" t="n">
        <v>24660971</v>
      </c>
      <c r="Q3" s="2" t="n">
        <v>21035208</v>
      </c>
      <c r="R3" s="2" t="n">
        <v>41460727.115199998</v>
      </c>
      <c r="S3" s="2" t="n">
        <v>497733399.91540003</v>
      </c>
      <c r="T3" s="2" t="n">
        <v>137130032.7103</v>
      </c>
      <c r="U3" s="2" t="n">
        <v>-86117275.019199997</v>
      </c>
      <c r="V3" s="2" t="n">
        <v>1228430043.2658999</v>
      </c>
      <c r="W3" s="2" t="n">
        <v>1305126392.6891</v>
      </c>
      <c r="X3" s="2" t="n">
        <v>1521953048.2948999</v>
      </c>
      <c r="Y3" s="2" t="n">
        <v>1178529458.6241</v>
      </c>
      <c r="Z3" s="2" t="n">
        <v>966170544.88870001</v>
      </c>
      <c r="AA3" s="2" t="n">
        <v>514851043.52200001</v>
      </c>
      <c r="AB3" s="2" t="n">
        <v>587299365.93379998</v>
      </c>
      <c r="AC3" s="2" t="n">
        <v>513741434.3567</v>
      </c>
      <c r="AD3" s="2" t="n">
        <v>1176653211.9761</v>
      </c>
      <c r="AE3" s="2" t="n">
        <v>2882978781.3888001</v>
      </c>
      <c r="AF3" s="2" t="n">
        <v>2713119179.5773001</v>
      </c>
      <c r="AG3" s="2" t="n">
        <v>3646853537.2199998</v>
      </c>
      <c r="AH3" s="2" t="n">
        <v>2716874428.6756001</v>
      </c>
      <c r="AI3" s="2" t="n">
        <v>3441108263.7958002</v>
      </c>
      <c r="AJ3" s="2" t="n">
        <v>6055179817.2992001</v>
      </c>
      <c r="AK3" s="2" t="n">
        <v>4227305815.0372</v>
      </c>
      <c r="AL3" s="2" t="n">
        <v>587299365.93379998</v>
      </c>
      <c r="AM3" s="2" t="n">
        <v>513741434.3567</v>
      </c>
      <c r="AN3" s="2" t="n">
        <v>1176653211.9761</v>
      </c>
      <c r="AO3" s="2" t="n">
        <v>2882978781.3888001</v>
      </c>
      <c r="AP3" s="2" t="n">
        <v>2713119179.5773001</v>
      </c>
      <c r="AQ3" s="2" t="n">
        <v>3646853537.2199998</v>
      </c>
      <c r="AR3" s="2" t="n">
        <v>2716874428.6756001</v>
      </c>
      <c r="AS3" s="2" t="n">
        <v>3441108263.7958002</v>
      </c>
      <c r="AT3" s="2" t="n">
        <v>6055179817.2992001</v>
      </c>
      <c r="AU3" s="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2" t="n">
        <v>4554679</v>
      </c>
      <c r="O4" s="2" t="n">
        <v>7271770</v>
      </c>
      <c r="P4" s="2" t="n">
        <v>51104865</v>
      </c>
      <c r="Q4" s="2" t="n">
        <v>280639297.95310003</v>
      </c>
      <c r="R4" s="2" t="n">
        <v>452835098.27090001</v>
      </c>
      <c r="S4" s="2" t="n">
        <v>347827173.99919999</v>
      </c>
      <c r="T4" s="2" t="n">
        <v>6556907465.2595997</v>
      </c>
      <c r="U4" s="2" t="n">
        <v>10310457569.690599</v>
      </c>
      <c r="V4" s="2" t="n">
        <v>14943996064.806</v>
      </c>
      <c r="W4" s="2" t="n">
        <v>13019821350.045099</v>
      </c>
      <c r="X4" s="2" t="n">
        <v>12747464786.877001</v>
      </c>
      <c r="Y4" s="2" t="n">
        <v>10449683362.3827</v>
      </c>
      <c r="Z4" s="2" t="n">
        <v>10331813216.188999</v>
      </c>
      <c r="AA4" s="2" t="n">
        <v>11202460951.4125</v>
      </c>
      <c r="AB4" s="2" t="n">
        <v>5420246368.0953999</v>
      </c>
      <c r="AC4" s="2" t="n">
        <v>4523023954.5243998</v>
      </c>
      <c r="AD4" s="2" t="n">
        <v>3343794897.0917001</v>
      </c>
      <c r="AE4" s="2" t="n">
        <v>3278991259.3250999</v>
      </c>
      <c r="AF4" s="2" t="n">
        <v>2923732443.7038002</v>
      </c>
      <c r="AG4" s="2" t="n">
        <v>2829115541.6485</v>
      </c>
      <c r="AH4" s="2" t="n">
        <v>2325950953.1501002</v>
      </c>
      <c r="AI4" s="2" t="n">
        <v>2024983357.5881</v>
      </c>
      <c r="AJ4" s="2" t="n">
        <v>2338912724.5056</v>
      </c>
      <c r="AK4" s="2" t="n">
        <v>1815157285.4617</v>
      </c>
      <c r="AL4" s="2" t="n">
        <v>5420246368.0953999</v>
      </c>
      <c r="AM4" s="2" t="n">
        <v>4523023954.5243998</v>
      </c>
      <c r="AN4" s="2" t="n">
        <v>3343794897.0917001</v>
      </c>
      <c r="AO4" s="2" t="n">
        <v>3278991259.3250999</v>
      </c>
      <c r="AP4" s="2" t="n">
        <v>2923732443.7038002</v>
      </c>
      <c r="AQ4" s="2" t="n">
        <v>2829115541.6485</v>
      </c>
      <c r="AR4" s="2" t="n">
        <v>2325950953.1501002</v>
      </c>
      <c r="AS4" s="2" t="n">
        <v>2024983357.5881</v>
      </c>
      <c r="AT4" s="2" t="n">
        <v>2338912724.5056</v>
      </c>
      <c r="AU4" s="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2"/>
      <c r="O5" s="2"/>
      <c r="P5" s="2" t="n">
        <v>19817.75</v>
      </c>
      <c r="Q5" s="2" t="n">
        <v>307287</v>
      </c>
      <c r="R5" s="2" t="n">
        <v>150132.46100000001</v>
      </c>
      <c r="S5" s="2" t="n">
        <v>516282.64059999998</v>
      </c>
      <c r="T5" s="2" t="n">
        <v>246326446.99540001</v>
      </c>
      <c r="U5" s="2" t="n">
        <v>3192924196.6736002</v>
      </c>
      <c r="V5" s="2" t="n">
        <v>1241797426.2535</v>
      </c>
      <c r="W5" s="2" t="n">
        <v>3156485527.0228</v>
      </c>
      <c r="X5" s="2" t="n">
        <v>3450220516.1594</v>
      </c>
      <c r="Y5" s="2" t="n">
        <v>3078376297.6231999</v>
      </c>
      <c r="Z5" s="2" t="n">
        <v>3350456968.7094002</v>
      </c>
      <c r="AA5" s="2" t="n">
        <v>2456016513.961</v>
      </c>
      <c r="AB5" s="2" t="n">
        <v>1527051364.7448001</v>
      </c>
      <c r="AC5" s="2" t="n">
        <v>716283554.36179996</v>
      </c>
      <c r="AD5" s="2" t="n">
        <v>780548553.19149995</v>
      </c>
      <c r="AE5" s="2" t="n">
        <v>816683963.36179996</v>
      </c>
      <c r="AF5" s="2" t="n">
        <v>825088069.87300003</v>
      </c>
      <c r="AG5" s="2" t="n">
        <v>669316009.14579999</v>
      </c>
      <c r="AH5" s="2" t="n">
        <v>737943490.79980004</v>
      </c>
      <c r="AI5" s="2" t="n">
        <v>539492813.0309</v>
      </c>
      <c r="AJ5" s="2" t="n">
        <v>595973712.34669995</v>
      </c>
      <c r="AK5" s="2" t="n">
        <v>371107201.04460001</v>
      </c>
      <c r="AL5" s="2" t="n">
        <v>1527051364.7448001</v>
      </c>
      <c r="AM5" s="2" t="n">
        <v>716283554.36179996</v>
      </c>
      <c r="AN5" s="2" t="n">
        <v>780548553.19149995</v>
      </c>
      <c r="AO5" s="2" t="n">
        <v>816683963.36179996</v>
      </c>
      <c r="AP5" s="2" t="n">
        <v>825088069.87300003</v>
      </c>
      <c r="AQ5" s="2" t="n">
        <v>669316009.14579999</v>
      </c>
      <c r="AR5" s="2" t="n">
        <v>737943490.79980004</v>
      </c>
      <c r="AS5" s="2" t="n">
        <v>539492813.0309</v>
      </c>
      <c r="AT5" s="2" t="n">
        <v>595973712.34669995</v>
      </c>
      <c r="AU5" s="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2"/>
      <c r="O6" s="2"/>
      <c r="P6" s="2"/>
      <c r="Q6" s="2"/>
      <c r="R6" s="2" t="n">
        <v>7732</v>
      </c>
      <c r="S6" s="2" t="n">
        <v>261100</v>
      </c>
      <c r="T6" s="2" t="n">
        <v>22510476.193300001</v>
      </c>
      <c r="U6" s="2" t="n">
        <v>101442149.36489999</v>
      </c>
      <c r="V6" s="2" t="n">
        <v>43104560.910999998</v>
      </c>
      <c r="W6" s="2" t="n">
        <v>17531885.6457</v>
      </c>
      <c r="X6" s="2" t="n">
        <v>152879761.98210001</v>
      </c>
      <c r="Y6" s="2" t="n">
        <v>246036.93609999999</v>
      </c>
      <c r="Z6" s="2" t="n">
        <v>-686345.66529999999</v>
      </c>
      <c r="AA6" s="2" t="n">
        <v>6619197.6401000004</v>
      </c>
      <c r="AB6" s="2" t="n">
        <v>2157220.33</v>
      </c>
      <c r="AC6" s="2" t="n">
        <v>175328.5</v>
      </c>
      <c r="AD6" s="2" t="n">
        <v>399360</v>
      </c>
      <c r="AE6" s="2" t="n">
        <v>31677629.0612</v>
      </c>
      <c r="AF6" s="2" t="n">
        <v>829970.75820000004</v>
      </c>
      <c r="AG6" s="2" t="n">
        <v>2773586.2684999998</v>
      </c>
      <c r="AH6" s="2" t="n">
        <v>4008519.5386000001</v>
      </c>
      <c r="AI6" s="2" t="n">
        <v>7891590.8234000001</v>
      </c>
      <c r="AJ6" s="2" t="n">
        <v>13888177.1285</v>
      </c>
      <c r="AK6" s="2" t="n">
        <v>82075.75</v>
      </c>
      <c r="AL6" s="2" t="n">
        <v>2157220.33</v>
      </c>
      <c r="AM6" s="2" t="n">
        <v>175328.5</v>
      </c>
      <c r="AN6" s="2" t="n">
        <v>399360</v>
      </c>
      <c r="AO6" s="2" t="n">
        <v>31677629.0612</v>
      </c>
      <c r="AP6" s="2" t="n">
        <v>829970.75820000004</v>
      </c>
      <c r="AQ6" s="2" t="n">
        <v>2773586.2684999998</v>
      </c>
      <c r="AR6" s="2" t="n">
        <v>4008519.5386000001</v>
      </c>
      <c r="AS6" s="2" t="n">
        <v>7891590.8234000001</v>
      </c>
      <c r="AT6" s="2" t="n">
        <v>13888177.1285</v>
      </c>
      <c r="AU6" s="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2" t="n">
        <v>8623962</v>
      </c>
      <c r="O7" s="2" t="n">
        <v>76384106</v>
      </c>
      <c r="P7" s="2" t="n">
        <v>23006197</v>
      </c>
      <c r="Q7" s="2" t="n">
        <v>37229276.25</v>
      </c>
      <c r="R7" s="2" t="n">
        <v>86469627.795000002</v>
      </c>
      <c r="S7" s="2" t="n">
        <v>9245765.4201999996</v>
      </c>
      <c r="T7" s="2" t="n">
        <v>16334611.5733</v>
      </c>
      <c r="U7" s="2" t="n">
        <v>1229794813.6154001</v>
      </c>
      <c r="V7" s="2" t="n">
        <v>1876149211.5146</v>
      </c>
      <c r="W7" s="2" t="n">
        <v>1777721233.0474</v>
      </c>
      <c r="X7" s="2" t="n">
        <v>1229368930.8487</v>
      </c>
      <c r="Y7" s="2" t="n">
        <v>1255993427.1126001</v>
      </c>
      <c r="Z7" s="2" t="n">
        <v>458364251.85530001</v>
      </c>
      <c r="AA7" s="2" t="n">
        <v>168776612.13240001</v>
      </c>
      <c r="AB7" s="2" t="n">
        <v>359739185.3003</v>
      </c>
      <c r="AC7" s="2" t="n">
        <v>180392190.99020001</v>
      </c>
      <c r="AD7" s="2" t="n">
        <v>142151028.6674</v>
      </c>
      <c r="AE7" s="2" t="n">
        <v>161694052.4233</v>
      </c>
      <c r="AF7" s="2" t="n">
        <v>163286489.22150001</v>
      </c>
      <c r="AG7" s="2" t="n">
        <v>113639405.19589999</v>
      </c>
      <c r="AH7" s="2" t="n">
        <v>106433900.5112</v>
      </c>
      <c r="AI7" s="2" t="n">
        <v>132085462.9164</v>
      </c>
      <c r="AJ7" s="2" t="n">
        <v>218829297.7103</v>
      </c>
      <c r="AK7" s="2" t="n">
        <v>151938820.45860001</v>
      </c>
      <c r="AL7" s="2" t="n">
        <v>120154992417.93401</v>
      </c>
      <c r="AM7" s="2" t="n">
        <v>122366739101.814</v>
      </c>
      <c r="AN7" s="2" t="n">
        <v>140509823984.88901</v>
      </c>
      <c r="AO7" s="2" t="n">
        <v>154723684902.14999</v>
      </c>
      <c r="AP7" s="2" t="n">
        <v>174113878177.38599</v>
      </c>
      <c r="AQ7" s="2" t="n">
        <v>183993733385.45401</v>
      </c>
      <c r="AR7" s="2" t="n">
        <v>210050324725.01599</v>
      </c>
      <c r="AS7" s="2" t="n">
        <v>185155994796.797</v>
      </c>
      <c r="AT7" s="2" t="n">
        <v>193681848061.414</v>
      </c>
      <c r="AU7" s="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2" t="n">
        <v>2621969519</v>
      </c>
      <c r="O8" s="2" t="n">
        <v>2321246334.3400998</v>
      </c>
      <c r="P8" s="2" t="n">
        <v>4442723349.1719999</v>
      </c>
      <c r="Q8" s="2" t="n">
        <v>5011516293.6337996</v>
      </c>
      <c r="R8" s="2" t="n">
        <v>6742864381.9967003</v>
      </c>
      <c r="S8" s="2" t="n">
        <v>13651028742.1633</v>
      </c>
      <c r="T8" s="2" t="n">
        <v>13535122644.6278</v>
      </c>
      <c r="U8" s="2" t="n">
        <v>7405392144.6892996</v>
      </c>
      <c r="V8" s="2" t="n">
        <v>5295507658.7573004</v>
      </c>
      <c r="W8" s="2" t="n">
        <v>9402240.1081000008</v>
      </c>
      <c r="X8" s="2" t="n">
        <v>229128734.5478</v>
      </c>
      <c r="Y8" s="2" t="n">
        <v>85666908.031499997</v>
      </c>
      <c r="Z8" s="2" t="n">
        <v>740134.82960000006</v>
      </c>
      <c r="AA8" s="2" t="n">
        <v>-882627.77500000002</v>
      </c>
      <c r="AB8" s="2" t="n">
        <v>-22845838.899999999</v>
      </c>
      <c r="AC8" s="2" t="n">
        <v>-1945482.0120000001</v>
      </c>
      <c r="AD8" s="2" t="n">
        <v>-1731919.1309</v>
      </c>
      <c r="AE8" s="2" t="n">
        <v>-2251701.2124000001</v>
      </c>
      <c r="AF8" s="2" t="n">
        <v>-1003665.2896</v>
      </c>
      <c r="AG8" s="2" t="n">
        <v>-4842587.09</v>
      </c>
      <c r="AH8" s="2" t="n">
        <v>-304793.8235</v>
      </c>
      <c r="AI8" s="2" t="n">
        <v>-144134</v>
      </c>
      <c r="AJ8" s="2" t="n">
        <v>-2174559.0284000002</v>
      </c>
      <c r="AK8" s="2" t="n">
        <v>0</v>
      </c>
      <c r="AL8" s="2" t="n">
        <v>359739185.3003</v>
      </c>
      <c r="AM8" s="2" t="n">
        <v>180392190.99020001</v>
      </c>
      <c r="AN8" s="2" t="n">
        <v>142151028.6674</v>
      </c>
      <c r="AO8" s="2" t="n">
        <v>161694052.4233</v>
      </c>
      <c r="AP8" s="2" t="n">
        <v>163286489.22150001</v>
      </c>
      <c r="AQ8" s="2" t="n">
        <v>113639405.19589999</v>
      </c>
      <c r="AR8" s="2" t="n">
        <v>106433900.5112</v>
      </c>
      <c r="AS8" s="2" t="n">
        <v>132085462.9164</v>
      </c>
      <c r="AT8" s="2" t="n">
        <v>218829297.7103</v>
      </c>
      <c r="AU8" s="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2"/>
      <c r="O9" s="2"/>
      <c r="P9" s="2" t="n">
        <v>0</v>
      </c>
      <c r="Q9" s="2" t="n">
        <v>0</v>
      </c>
      <c r="R9" s="2"/>
      <c r="S9" s="2" t="n">
        <v>0</v>
      </c>
      <c r="T9" s="2" t="n">
        <v>17540982.361299999</v>
      </c>
      <c r="U9" s="2" t="n">
        <v>123084001.11830001</v>
      </c>
      <c r="V9" s="2" t="n">
        <v>55756539.059900001</v>
      </c>
      <c r="W9" s="2" t="n">
        <v>57701560.305600002</v>
      </c>
      <c r="X9" s="2" t="n">
        <v>70376054.359599993</v>
      </c>
      <c r="Y9" s="2" t="n">
        <v>189979.73480000001</v>
      </c>
      <c r="Z9" s="2" t="n">
        <v>317485.92790000001</v>
      </c>
      <c r="AA9" s="2" t="n">
        <v>-167506.66</v>
      </c>
      <c r="AB9" s="2" t="n">
        <v>-23468.06</v>
      </c>
      <c r="AC9" s="2" t="n">
        <v>-33447.039700000001</v>
      </c>
      <c r="AD9" s="2" t="n">
        <v>-369217.72879999998</v>
      </c>
      <c r="AE9" s="2" t="n">
        <v>-373117.8125</v>
      </c>
      <c r="AF9" s="2" t="n">
        <v>-1150</v>
      </c>
      <c r="AG9" s="2" t="n">
        <v>-4204</v>
      </c>
      <c r="AH9" s="2" t="n">
        <v>-7670</v>
      </c>
      <c r="AI9" s="2"/>
      <c r="AJ9" s="2"/>
      <c r="AK9" s="2"/>
      <c r="AL9" s="2" t="n">
        <v>810439647.5862</v>
      </c>
      <c r="AM9" s="2" t="n">
        <v>996365310.38979995</v>
      </c>
      <c r="AN9" s="2" t="n">
        <v>2105799080.7284</v>
      </c>
      <c r="AO9" s="2" t="n">
        <v>1454456441.7572</v>
      </c>
      <c r="AP9" s="2" t="n">
        <v>2108972268.1903999</v>
      </c>
      <c r="AQ9" s="2" t="n">
        <v>1766755057.4590001</v>
      </c>
      <c r="AR9" s="2" t="n">
        <v>1849207616.6096001</v>
      </c>
      <c r="AS9" s="2" t="n">
        <v>2351170304.4204998</v>
      </c>
      <c r="AT9" s="2" t="n">
        <v>2569053600.1135001</v>
      </c>
      <c r="AU9" s="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2"/>
      <c r="O10" s="2"/>
      <c r="P10" s="2" t="n">
        <v>0</v>
      </c>
      <c r="Q10" s="2" t="n">
        <v>150000</v>
      </c>
      <c r="R10" s="2"/>
      <c r="S10" s="2" t="n">
        <v>14115148</v>
      </c>
      <c r="T10" s="2" t="n">
        <v>1416394</v>
      </c>
      <c r="U10" s="2" t="n">
        <v>8822383.6250999998</v>
      </c>
      <c r="V10" s="2" t="n">
        <v>49998085.3068</v>
      </c>
      <c r="W10" s="2" t="n">
        <v>27266433.1219</v>
      </c>
      <c r="X10" s="2" t="n">
        <v>9343787.9923</v>
      </c>
      <c r="Y10" s="2" t="n">
        <v>1175421.6414000001</v>
      </c>
      <c r="Z10" s="2" t="n">
        <v>1144697.9532000001</v>
      </c>
      <c r="AA10" s="2" t="n">
        <v>27578.44</v>
      </c>
      <c r="AB10" s="2" t="n">
        <v>249735.18</v>
      </c>
      <c r="AC10" s="2" t="n">
        <v>801679.75</v>
      </c>
      <c r="AD10" s="2"/>
      <c r="AE10" s="2"/>
      <c r="AF10" s="2" t="n">
        <v>-5318.7997999999998</v>
      </c>
      <c r="AG10" s="2" t="n">
        <v>-39649.739200000004</v>
      </c>
      <c r="AH10" s="2" t="n">
        <v>-190.21</v>
      </c>
      <c r="AI10" s="2"/>
      <c r="AJ10" s="2" t="n">
        <v>1925870.125</v>
      </c>
      <c r="AK10" s="2" t="n">
        <v>0</v>
      </c>
      <c r="AL10" s="2" t="n">
        <v>-23468.06</v>
      </c>
      <c r="AM10" s="2" t="n">
        <v>-33447.039700000001</v>
      </c>
      <c r="AN10" s="2" t="n">
        <v>-369217.72879999998</v>
      </c>
      <c r="AO10" s="2" t="n">
        <v>-373117.8125</v>
      </c>
      <c r="AP10" s="2" t="n">
        <v>-1150</v>
      </c>
      <c r="AQ10" s="2" t="n">
        <v>-4204</v>
      </c>
      <c r="AR10" s="2" t="n">
        <v>-7670</v>
      </c>
      <c r="AS10" s="2"/>
      <c r="AT10" s="2"/>
      <c r="AU10" s="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2" t="n">
        <v>40935</v>
      </c>
      <c r="O11" s="2" t="n">
        <v>347194</v>
      </c>
      <c r="P11" s="2" t="n">
        <v>34314942</v>
      </c>
      <c r="Q11" s="2" t="n">
        <v>33425800</v>
      </c>
      <c r="R11" s="2" t="n">
        <v>246670.8204</v>
      </c>
      <c r="S11" s="2" t="n">
        <v>12859755.9452</v>
      </c>
      <c r="T11" s="2" t="n">
        <v>60652805.365800001</v>
      </c>
      <c r="U11" s="2" t="n">
        <v>337237781.25749999</v>
      </c>
      <c r="V11" s="2" t="n">
        <v>376339550.51520002</v>
      </c>
      <c r="W11" s="2" t="n">
        <v>379990145.03399998</v>
      </c>
      <c r="X11" s="2" t="n">
        <v>62641794.328199998</v>
      </c>
      <c r="Y11" s="2" t="n">
        <v>-2632149.8890999998</v>
      </c>
      <c r="Z11" s="2" t="n">
        <v>-1511813.8530999999</v>
      </c>
      <c r="AA11" s="2" t="n">
        <v>-272601.42</v>
      </c>
      <c r="AB11" s="2" t="n">
        <v>97890.97</v>
      </c>
      <c r="AC11" s="2" t="n">
        <v>-31786.6309</v>
      </c>
      <c r="AD11" s="2"/>
      <c r="AE11" s="2" t="n">
        <v>-4768.1201000000001</v>
      </c>
      <c r="AF11" s="2"/>
      <c r="AG11" s="2"/>
      <c r="AH11" s="2" t="n">
        <v>-18000</v>
      </c>
      <c r="AI11" s="2"/>
      <c r="AJ11" s="2"/>
      <c r="AK11" s="2"/>
      <c r="AL11" s="2" t="n">
        <v>249735.18</v>
      </c>
      <c r="AM11" s="2" t="n">
        <v>801679.75</v>
      </c>
      <c r="AN11" s="2"/>
      <c r="AO11" s="2"/>
      <c r="AP11" s="2" t="n">
        <v>-5318.7997999999998</v>
      </c>
      <c r="AQ11" s="2" t="n">
        <v>-39649.739200000004</v>
      </c>
      <c r="AR11" s="2" t="n">
        <v>-190.21</v>
      </c>
      <c r="AS11" s="2"/>
      <c r="AT11" s="2" t="n">
        <v>1925870.125</v>
      </c>
      <c r="AU11" s="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2" t="n">
        <v>69823253</v>
      </c>
      <c r="O12" s="2" t="n">
        <v>56873927</v>
      </c>
      <c r="P12" s="2" t="n">
        <v>319204606.10030001</v>
      </c>
      <c r="Q12" s="2" t="n">
        <v>1972547931.8487999</v>
      </c>
      <c r="R12" s="2" t="n">
        <v>2477173203.4775</v>
      </c>
      <c r="S12" s="2" t="n">
        <v>2512752075.7974</v>
      </c>
      <c r="T12" s="2" t="n">
        <v>6332893655.6830997</v>
      </c>
      <c r="U12" s="2" t="n">
        <v>8419655750.2046003</v>
      </c>
      <c r="V12" s="2" t="n">
        <v>14246258936.2544</v>
      </c>
      <c r="W12" s="2" t="n">
        <v>18102824884.1213</v>
      </c>
      <c r="X12" s="2" t="n">
        <v>19727992195.821999</v>
      </c>
      <c r="Y12" s="2" t="n">
        <v>20456883085.557899</v>
      </c>
      <c r="Z12" s="2" t="n">
        <v>16710010476.830299</v>
      </c>
      <c r="AA12" s="2" t="n">
        <v>15779998550.683201</v>
      </c>
      <c r="AB12" s="2" t="n">
        <v>9565466605.7674007</v>
      </c>
      <c r="AC12" s="2" t="n">
        <v>9300292407.9144993</v>
      </c>
      <c r="AD12" s="2" t="n">
        <v>9408916351.5158997</v>
      </c>
      <c r="AE12" s="2" t="n">
        <v>9331628506.719101</v>
      </c>
      <c r="AF12" s="2" t="n">
        <v>10901181596.0536</v>
      </c>
      <c r="AG12" s="2" t="n">
        <v>11345076450.250299</v>
      </c>
      <c r="AH12" s="2" t="n">
        <v>11306018296.819201</v>
      </c>
      <c r="AI12" s="2" t="n">
        <v>9667238579.6739006</v>
      </c>
      <c r="AJ12" s="2" t="n">
        <v>10569684013.597099</v>
      </c>
      <c r="AK12" s="2" t="n">
        <v>6083792208.2601004</v>
      </c>
      <c r="AL12" s="2" t="n">
        <v>97890.97</v>
      </c>
      <c r="AM12" s="2" t="n">
        <v>-31786.6309</v>
      </c>
      <c r="AN12" s="2"/>
      <c r="AO12" s="2" t="n">
        <v>-4768.1201000000001</v>
      </c>
      <c r="AP12" s="2"/>
      <c r="AQ12" s="2"/>
      <c r="AR12" s="2" t="n">
        <v>-18000</v>
      </c>
      <c r="AS12" s="2"/>
      <c r="AT12" s="2"/>
      <c r="AU12" s="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2" t="n">
        <v>36183165.375</v>
      </c>
      <c r="O13" s="2" t="n">
        <v>6002845</v>
      </c>
      <c r="P13" s="2" t="n">
        <v>13829742.210899999</v>
      </c>
      <c r="Q13" s="2" t="n">
        <v>138016871.89840001</v>
      </c>
      <c r="R13" s="2" t="n">
        <v>67211236</v>
      </c>
      <c r="S13" s="2" t="n">
        <v>-1160702</v>
      </c>
      <c r="T13" s="2" t="n">
        <v>25315266.1426</v>
      </c>
      <c r="U13" s="2" t="n">
        <v>89265851.940699995</v>
      </c>
      <c r="V13" s="2" t="n">
        <v>243848868.15990001</v>
      </c>
      <c r="W13" s="2" t="n">
        <v>443612661.14880002</v>
      </c>
      <c r="X13" s="2" t="n">
        <v>475582335.69010001</v>
      </c>
      <c r="Y13" s="2" t="n">
        <v>305833743.75029999</v>
      </c>
      <c r="Z13" s="2" t="n">
        <v>109131618.5098</v>
      </c>
      <c r="AA13" s="2" t="n">
        <v>126806193.361</v>
      </c>
      <c r="AB13" s="2" t="n">
        <v>399058860.92989999</v>
      </c>
      <c r="AC13" s="2" t="n">
        <v>326301403.39420003</v>
      </c>
      <c r="AD13" s="2" t="n">
        <v>289238642.95630002</v>
      </c>
      <c r="AE13" s="2" t="n">
        <v>419163388.36760002</v>
      </c>
      <c r="AF13" s="2" t="n">
        <v>465066131.34439999</v>
      </c>
      <c r="AG13" s="2" t="n">
        <v>712564247.56910002</v>
      </c>
      <c r="AH13" s="2" t="n">
        <v>681102494.81620002</v>
      </c>
      <c r="AI13" s="2" t="n">
        <v>660930435.34500003</v>
      </c>
      <c r="AJ13" s="2" t="n">
        <v>1008385983.3273</v>
      </c>
      <c r="AK13" s="2" t="n">
        <v>488563388.64969999</v>
      </c>
      <c r="AL13" s="2" t="n">
        <v>9565466605.7674007</v>
      </c>
      <c r="AM13" s="2" t="n">
        <v>9300292407.9144993</v>
      </c>
      <c r="AN13" s="2" t="n">
        <v>9408916351.5158997</v>
      </c>
      <c r="AO13" s="2" t="n">
        <v>9331628506.719101</v>
      </c>
      <c r="AP13" s="2" t="n">
        <v>10901181596.0536</v>
      </c>
      <c r="AQ13" s="2" t="n">
        <v>11345076450.250299</v>
      </c>
      <c r="AR13" s="2" t="n">
        <v>11306018296.819201</v>
      </c>
      <c r="AS13" s="2" t="n">
        <v>9667238579.6739006</v>
      </c>
      <c r="AT13" s="2" t="n">
        <v>10569684013.597099</v>
      </c>
      <c r="AU13" s="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2" t="n">
        <v>7138</v>
      </c>
      <c r="O14" s="2" t="n">
        <v>44225</v>
      </c>
      <c r="P14" s="2" t="n">
        <v>3120</v>
      </c>
      <c r="Q14" s="2" t="n">
        <v>14713</v>
      </c>
      <c r="R14" s="2" t="n">
        <v>0</v>
      </c>
      <c r="S14" s="2" t="n">
        <v>373621.7598</v>
      </c>
      <c r="T14" s="2" t="n">
        <v>7184838.3300000001</v>
      </c>
      <c r="U14" s="2" t="n">
        <v>164826395.65380001</v>
      </c>
      <c r="V14" s="2" t="n">
        <v>89078478.429299995</v>
      </c>
      <c r="W14" s="2" t="n">
        <v>10672250.607899999</v>
      </c>
      <c r="X14" s="2" t="n">
        <v>-1140513.9044999999</v>
      </c>
      <c r="Y14" s="2" t="n">
        <v>643643.71880000003</v>
      </c>
      <c r="Z14" s="2" t="n">
        <v>-34773.000800000002</v>
      </c>
      <c r="AA14" s="2" t="n">
        <v>-20644.93</v>
      </c>
      <c r="AB14" s="2" t="n">
        <v>-3710.15</v>
      </c>
      <c r="AC14" s="2" t="n">
        <v>0</v>
      </c>
      <c r="AD14" s="2"/>
      <c r="AE14" s="2"/>
      <c r="AF14" s="2"/>
      <c r="AG14" s="2"/>
      <c r="AH14" s="2" t="n">
        <v>0</v>
      </c>
      <c r="AI14" s="2"/>
      <c r="AJ14" s="2"/>
      <c r="AK14" s="2"/>
      <c r="AL14" s="2" t="n">
        <v>399058860.92989999</v>
      </c>
      <c r="AM14" s="2" t="n">
        <v>326301403.39420003</v>
      </c>
      <c r="AN14" s="2" t="n">
        <v>289238642.95630002</v>
      </c>
      <c r="AO14" s="2" t="n">
        <v>419163388.36760002</v>
      </c>
      <c r="AP14" s="2" t="n">
        <v>465066131.34439999</v>
      </c>
      <c r="AQ14" s="2" t="n">
        <v>712564247.56910002</v>
      </c>
      <c r="AR14" s="2" t="n">
        <v>681102494.81620002</v>
      </c>
      <c r="AS14" s="2" t="n">
        <v>660930435.34500003</v>
      </c>
      <c r="AT14" s="2" t="n">
        <v>1008385983.3273</v>
      </c>
      <c r="AU14" s="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2" t="n">
        <v>4007633312.4464002</v>
      </c>
      <c r="O15" s="2" t="n">
        <v>3842681634.6478</v>
      </c>
      <c r="P15" s="2" t="n">
        <v>3654329573.9721999</v>
      </c>
      <c r="Q15" s="2" t="n">
        <v>5056830415.2039003</v>
      </c>
      <c r="R15" s="2" t="n">
        <v>5868168988.8619003</v>
      </c>
      <c r="S15" s="2" t="n">
        <v>8155376871.4589005</v>
      </c>
      <c r="T15" s="2" t="n">
        <v>8598605587.2350998</v>
      </c>
      <c r="U15" s="2" t="n">
        <v>11934467419.5462</v>
      </c>
      <c r="V15" s="2" t="n">
        <v>4049925089.0106001</v>
      </c>
      <c r="W15" s="2" t="n">
        <v>375770284.87110001</v>
      </c>
      <c r="X15" s="2" t="n">
        <v>1150264252.9312</v>
      </c>
      <c r="Y15" s="2" t="n">
        <v>1338088731.6171</v>
      </c>
      <c r="Z15" s="2" t="n">
        <v>424367345.28509998</v>
      </c>
      <c r="AA15" s="2" t="n">
        <v>298077217.81959999</v>
      </c>
      <c r="AB15" s="2" t="n">
        <v>157527161.97240001</v>
      </c>
      <c r="AC15" s="2" t="n">
        <v>116416465.1705</v>
      </c>
      <c r="AD15" s="2" t="n">
        <v>33198346.9826</v>
      </c>
      <c r="AE15" s="2" t="n">
        <v>33811919.196500003</v>
      </c>
      <c r="AF15" s="2" t="n">
        <v>30071716.454</v>
      </c>
      <c r="AG15" s="2" t="n">
        <v>3398773.5962</v>
      </c>
      <c r="AH15" s="2" t="n">
        <v>-1331376.3643</v>
      </c>
      <c r="AI15" s="2" t="n">
        <v>25446340.925099999</v>
      </c>
      <c r="AJ15" s="2" t="n">
        <v>57491247.343500003</v>
      </c>
      <c r="AK15" s="2" t="n">
        <v>5909619.6442999998</v>
      </c>
      <c r="AL15" s="2" t="n">
        <v>227564442.07859999</v>
      </c>
      <c r="AM15" s="2" t="n">
        <v>132818974.8087</v>
      </c>
      <c r="AN15" s="2" t="n">
        <v>116332855.7932</v>
      </c>
      <c r="AO15" s="2" t="n">
        <v>37835613.889899999</v>
      </c>
      <c r="AP15" s="2" t="n">
        <v>114581898.8398</v>
      </c>
      <c r="AQ15" s="2" t="n">
        <v>45140687.047499999</v>
      </c>
      <c r="AR15" s="2" t="n">
        <v>18702816.337699998</v>
      </c>
      <c r="AS15" s="2" t="n">
        <v>-1898158.8325</v>
      </c>
      <c r="AT15" s="2" t="n">
        <v>534778.68599999999</v>
      </c>
      <c r="AU15" s="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2"/>
      <c r="O16" s="2"/>
      <c r="P16" s="2"/>
      <c r="Q16" s="2"/>
      <c r="R16" s="2"/>
      <c r="S16" s="2"/>
      <c r="T16" s="2"/>
      <c r="U16" s="2"/>
      <c r="V16" s="2" t="n"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 t="n">
        <v>-3710.15</v>
      </c>
      <c r="AM16" s="2" t="n">
        <v>0</v>
      </c>
      <c r="AN16" s="2"/>
      <c r="AO16" s="2"/>
      <c r="AP16" s="2"/>
      <c r="AQ16" s="2"/>
      <c r="AR16" s="2" t="n">
        <v>0</v>
      </c>
      <c r="AS16" s="2"/>
      <c r="AT16" s="2"/>
      <c r="AU16" s="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2"/>
      <c r="O17" s="2"/>
      <c r="P17" s="2"/>
      <c r="Q17" s="2"/>
      <c r="R17" s="2"/>
      <c r="S17" s="2" t="n">
        <v>3939</v>
      </c>
      <c r="T17" s="2" t="n">
        <v>-71148.08</v>
      </c>
      <c r="U17" s="2" t="n">
        <v>0</v>
      </c>
      <c r="V17" s="2" t="n">
        <v>86154.090299999996</v>
      </c>
      <c r="W17" s="2" t="n">
        <v>-62365.699200000003</v>
      </c>
      <c r="X17" s="2"/>
      <c r="Y17" s="2" t="n">
        <v>-1990.14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 t="n">
        <v>143715200020.88901</v>
      </c>
      <c r="AM17" s="2" t="n">
        <v>134624114121.62801</v>
      </c>
      <c r="AN17" s="2" t="n">
        <v>139896795783.202</v>
      </c>
      <c r="AO17" s="2" t="n">
        <v>147208539150.009</v>
      </c>
      <c r="AP17" s="2" t="n">
        <v>164321822132.30701</v>
      </c>
      <c r="AQ17" s="2" t="n">
        <v>178493995763.60101</v>
      </c>
      <c r="AR17" s="2" t="n">
        <v>192179863934.146</v>
      </c>
      <c r="AS17" s="2" t="n">
        <v>182506163036.45401</v>
      </c>
      <c r="AT17" s="2" t="n">
        <v>193041209055.655</v>
      </c>
      <c r="AU17" s="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2"/>
      <c r="O18" s="2"/>
      <c r="P18" s="2" t="n">
        <v>1990.14</v>
      </c>
      <c r="Q18" s="2"/>
      <c r="R18" s="2"/>
      <c r="S18" s="2"/>
      <c r="T18" s="2"/>
      <c r="U18" s="2"/>
      <c r="V18" s="2" t="n"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2"/>
      <c r="O19" s="2"/>
      <c r="P19" s="2" t="n">
        <v>347689</v>
      </c>
      <c r="Q19" s="2" t="n">
        <v>54890</v>
      </c>
      <c r="R19" s="2" t="n">
        <v>131962.34039999999</v>
      </c>
      <c r="S19" s="2" t="n">
        <v>59453.389900000002</v>
      </c>
      <c r="T19" s="2" t="n">
        <v>15567312.5866</v>
      </c>
      <c r="U19" s="2" t="n">
        <v>86561</v>
      </c>
      <c r="V19" s="2" t="n">
        <v>207142</v>
      </c>
      <c r="W19" s="2" t="n">
        <v>214916</v>
      </c>
      <c r="X19" s="2"/>
      <c r="Y19" s="2" t="n">
        <v>0</v>
      </c>
      <c r="Z19" s="2"/>
      <c r="AA19" s="2"/>
      <c r="AB19" s="2"/>
      <c r="AC19" s="2"/>
      <c r="AD19" s="2" t="n">
        <v>-19096.220700000002</v>
      </c>
      <c r="AE19" s="2"/>
      <c r="AF19" s="2"/>
      <c r="AG19" s="2"/>
      <c r="AH19" s="2"/>
      <c r="AI19" s="2" t="n">
        <v>0</v>
      </c>
      <c r="AJ19" s="2"/>
      <c r="AK19" s="2" t="n">
        <v>0</v>
      </c>
      <c r="AL19" s="2"/>
      <c r="AM19" s="2"/>
      <c r="AN19" s="2"/>
      <c r="AO19" s="2"/>
      <c r="AP19" s="2"/>
      <c r="AQ19" s="2"/>
      <c r="AR19" s="2"/>
      <c r="AS19" s="2"/>
      <c r="AT19" s="2"/>
      <c r="AU19" s="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2" t="n">
        <f t="shared" ref="N20:AJ20" si="3">SUM(N2:N19)</f>
        <v>6772276301.8213997</v>
      </c>
      <c r="O20" s="2" t="n">
        <f t="shared" si="3"/>
        <v>6343893867.9878998</v>
      </c>
      <c r="P20" s="2" t="n">
        <f t="shared" si="3"/>
        <v>8563546863.3454008</v>
      </c>
      <c r="Q20" s="2" t="n">
        <f t="shared" si="3"/>
        <v>12552219663.998001</v>
      </c>
      <c r="R20" s="2" t="n">
        <f t="shared" si="3"/>
        <v>15892825150.169502</v>
      </c>
      <c r="S20" s="2" t="n">
        <f t="shared" si="3"/>
        <v>25269411301.689102</v>
      </c>
      <c r="T20" s="2" t="n">
        <f t="shared" si="3"/>
        <v>36111719532.396606</v>
      </c>
      <c r="U20" s="2" t="n">
        <f t="shared" si="3"/>
        <v>43824022932.521805</v>
      </c>
      <c r="V20" s="2" t="n">
        <f t="shared" si="3"/>
        <v>45164535817.622894</v>
      </c>
      <c r="W20" s="2" t="n">
        <f t="shared" si="3"/>
        <v>41213661079.166901</v>
      </c>
      <c r="X20" s="2" t="n">
        <f t="shared" si="3"/>
        <v>42238101654.5634</v>
      </c>
      <c r="Y20" s="2" t="n">
        <f t="shared" si="3"/>
        <v>39667934407.992805</v>
      </c>
      <c r="Z20" s="2" t="n">
        <f t="shared" si="3"/>
        <v>33547097994.523796</v>
      </c>
      <c r="AA20" s="2" t="n">
        <f t="shared" si="3"/>
        <v>32088437899.698902</v>
      </c>
      <c r="AB20" s="2" t="n">
        <f t="shared" si="3"/>
        <v>18510845419.083099</v>
      </c>
      <c r="AC20" s="2" t="n">
        <f t="shared" si="3"/>
        <v>16178845241.143198</v>
      </c>
      <c r="AD20" s="2" t="n">
        <f t="shared" si="3"/>
        <v>15760899725.979801</v>
      </c>
      <c r="AE20" s="2" t="n">
        <f t="shared" si="3"/>
        <v>17221545308.5163</v>
      </c>
      <c r="AF20" s="2" t="n">
        <f t="shared" si="3"/>
        <v>18325847123.259697</v>
      </c>
      <c r="AG20" s="2" t="n">
        <f t="shared" si="3"/>
        <v>19553871557.889698</v>
      </c>
      <c r="AH20" s="2" t="n">
        <f t="shared" si="3"/>
        <v>18501449285.6656</v>
      </c>
      <c r="AI20" s="2" t="n">
        <f t="shared" si="3"/>
        <v>17077374509.743198</v>
      </c>
      <c r="AJ20" s="2" t="n">
        <f t="shared" si="3"/>
        <v>25083363241.650101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16210.53</v>
      </c>
      <c r="Y21" s="2" t="n">
        <v>7982</v>
      </c>
      <c r="Z21" s="2" t="n">
        <v>1188491.8857</v>
      </c>
      <c r="AA21" s="2" t="n">
        <v>377675.24</v>
      </c>
      <c r="AB21" s="2"/>
      <c r="AC21" s="2"/>
      <c r="AD21" s="2" t="n">
        <v>3798222.75</v>
      </c>
      <c r="AE21" s="2" t="n">
        <v>100682.27</v>
      </c>
      <c r="AF21" s="2" t="n">
        <v>-338091.26289999997</v>
      </c>
      <c r="AG21" s="2" t="n">
        <v>0</v>
      </c>
      <c r="AH21" s="2" t="n">
        <v>-270</v>
      </c>
      <c r="AI21" s="2" t="n">
        <v>-2975</v>
      </c>
      <c r="AJ21" s="2"/>
      <c r="AK21" s="2" t="n">
        <v>0</v>
      </c>
      <c r="AL21" s="2"/>
      <c r="AM21" s="2"/>
      <c r="AN21" s="2"/>
      <c r="AO21" s="2"/>
      <c r="AP21" s="2"/>
      <c r="AQ21" s="2"/>
      <c r="AR21" s="2" t="n">
        <v>0</v>
      </c>
      <c r="AS21" s="2"/>
      <c r="AT21" s="2"/>
      <c r="AU21" s="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 t="n">
        <v>29490948.0086</v>
      </c>
      <c r="Y22" s="2" t="n">
        <v>9830593.9429000001</v>
      </c>
      <c r="Z22" s="2" t="n">
        <v>82893380.268600002</v>
      </c>
      <c r="AA22" s="2" t="n">
        <v>75363324.934</v>
      </c>
      <c r="AB22" s="2" t="n">
        <v>7078195.7825999996</v>
      </c>
      <c r="AC22" s="2" t="n">
        <v>3798697.1222999999</v>
      </c>
      <c r="AD22" s="2" t="n">
        <v>106021220.13770001</v>
      </c>
      <c r="AE22" s="2" t="n">
        <v>17946902.779899999</v>
      </c>
      <c r="AF22" s="2" t="n">
        <v>619980.39179999998</v>
      </c>
      <c r="AG22" s="2" t="n">
        <v>1048533.8325</v>
      </c>
      <c r="AH22" s="2" t="n">
        <v>-253649.658</v>
      </c>
      <c r="AI22" s="2" t="n">
        <v>-135859.9613</v>
      </c>
      <c r="AJ22" s="2" t="n">
        <v>-6477.8001000000004</v>
      </c>
      <c r="AK22" s="2" t="n">
        <v>-99723.120599999995</v>
      </c>
      <c r="AL22" s="2"/>
      <c r="AM22" s="2" t="n">
        <v>30000</v>
      </c>
      <c r="AN22" s="2" t="n">
        <v>3581529.4308000002</v>
      </c>
      <c r="AO22" s="2" t="n">
        <v>1345607</v>
      </c>
      <c r="AP22" s="2" t="n">
        <v>-212795.36720000001</v>
      </c>
      <c r="AQ22" s="2" t="n">
        <v>465885</v>
      </c>
      <c r="AR22" s="2" t="n">
        <v>314555.625</v>
      </c>
      <c r="AS22" s="2" t="n">
        <v>386316</v>
      </c>
      <c r="AT22" s="2" t="n">
        <v>0</v>
      </c>
      <c r="AU22" s="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2" t="n">
        <f t="shared" ref="N23:AS23" si="4">SUM(N2:N22)</f>
        <v>13544552603.642799</v>
      </c>
      <c r="O23" s="2" t="n">
        <f t="shared" si="4"/>
        <v>12687787735.9758</v>
      </c>
      <c r="P23" s="2" t="n">
        <f t="shared" si="4"/>
        <v>17127093726.690802</v>
      </c>
      <c r="Q23" s="2" t="n">
        <f t="shared" si="4"/>
        <v>25104439327.996002</v>
      </c>
      <c r="R23" s="2" t="n">
        <f t="shared" si="4"/>
        <v>31785650300.339005</v>
      </c>
      <c r="S23" s="2" t="n">
        <f t="shared" si="4"/>
        <v>50538822603.378204</v>
      </c>
      <c r="T23" s="2" t="n">
        <f t="shared" si="4"/>
        <v>72223439064.793213</v>
      </c>
      <c r="U23" s="2" t="n">
        <f t="shared" si="4"/>
        <v>87648045865.04361</v>
      </c>
      <c r="V23" s="2" t="n">
        <f t="shared" si="4"/>
        <v>90329071635.245789</v>
      </c>
      <c r="W23" s="2" t="n">
        <f t="shared" si="4"/>
        <v>82427322158.333801</v>
      </c>
      <c r="X23" s="2" t="n">
        <f t="shared" si="4"/>
        <v>84505710467.665405</v>
      </c>
      <c r="Y23" s="2" t="n">
        <f t="shared" si="4"/>
        <v>79345707391.928513</v>
      </c>
      <c r="Z23" s="2" t="n">
        <f t="shared" si="4"/>
        <v>67178277861.201889</v>
      </c>
      <c r="AA23" s="2" t="n">
        <f t="shared" si="4"/>
        <v>64252616799.5718</v>
      </c>
      <c r="AB23" s="2" t="n">
        <f t="shared" si="4"/>
        <v>37028769033.948799</v>
      </c>
      <c r="AC23" s="2" t="n">
        <f t="shared" si="4"/>
        <v>32361489179.408695</v>
      </c>
      <c r="AD23" s="2" t="n">
        <f t="shared" si="4"/>
        <v>31631618894.847301</v>
      </c>
      <c r="AE23" s="2" t="n">
        <f t="shared" si="4"/>
        <v>34461138202.082497</v>
      </c>
      <c r="AF23" s="2" t="n">
        <f t="shared" si="4"/>
        <v>36651976135.648293</v>
      </c>
      <c r="AG23" s="2" t="n">
        <f t="shared" si="4"/>
        <v>39108791649.611893</v>
      </c>
      <c r="AH23" s="2" t="n">
        <f t="shared" si="4"/>
        <v>37002644651.673203</v>
      </c>
      <c r="AI23" s="2" t="n">
        <f t="shared" si="4"/>
        <v>34154610184.525097</v>
      </c>
      <c r="AJ23" s="2" t="n">
        <f t="shared" si="4"/>
        <v>50166720005.500099</v>
      </c>
      <c r="AK23" s="2" t="n">
        <f t="shared" si="4"/>
        <v>13444878050.044401</v>
      </c>
      <c r="AL23" s="2" t="n">
        <f t="shared" si="4"/>
        <v>283284360624.49854</v>
      </c>
      <c r="AM23" s="2" t="n">
        <f t="shared" si="4"/>
        <v>274184441766.62518</v>
      </c>
      <c r="AN23" s="2" t="n">
        <f t="shared" si="4"/>
        <v>298361785628.39221</v>
      </c>
      <c r="AO23" s="2" t="n">
        <f t="shared" si="4"/>
        <v>320615846805.33838</v>
      </c>
      <c r="AP23" s="2" t="n">
        <f t="shared" si="4"/>
        <v>358955820753.45129</v>
      </c>
      <c r="AQ23" s="2" t="n">
        <f t="shared" si="4"/>
        <v>383855406149.94501</v>
      </c>
      <c r="AR23" s="2" t="n">
        <f t="shared" si="4"/>
        <v>422601499103.58771</v>
      </c>
      <c r="AS23" s="2" t="n">
        <f t="shared" si="4"/>
        <v>387063888597.6571</v>
      </c>
      <c r="AT23" s="2" t="n">
        <v>386316</v>
      </c>
      <c r="AU23" s="2" t="n">
        <v>0</v>
      </c>
    </row>
    <row r="24">
      <c r="O24" s="2" t="n">
        <f t="shared" ref="O24:AG24" si="5">SUM(O9:O23)</f>
        <v>22937631429.6115</v>
      </c>
      <c r="P24" s="2" t="n">
        <f t="shared" si="5"/>
        <v>29712672253.459602</v>
      </c>
      <c r="Q24" s="2" t="n">
        <f t="shared" si="5"/>
        <v>44857699613.945099</v>
      </c>
      <c r="R24" s="2" t="n">
        <f t="shared" si="5"/>
        <v>56091407512.008705</v>
      </c>
      <c r="S24" s="2" t="n">
        <f t="shared" si="5"/>
        <v>86502614068.418503</v>
      </c>
      <c r="T24" s="2" t="n">
        <f t="shared" si="5"/>
        <v>123394264290.81432</v>
      </c>
      <c r="U24" s="2" t="n">
        <f t="shared" si="5"/>
        <v>152549514941.91162</v>
      </c>
      <c r="V24" s="2" t="n">
        <f t="shared" si="5"/>
        <v>154605106295.69507</v>
      </c>
      <c r="W24" s="2" t="n">
        <f t="shared" si="5"/>
        <v>143038974007.01208</v>
      </c>
      <c r="X24" s="2" t="n">
        <f t="shared" si="5"/>
        <v>148268379187.9863</v>
      </c>
      <c r="Y24" s="2" t="n">
        <f t="shared" si="5"/>
        <v>141123660841.85541</v>
      </c>
      <c r="Z24" s="2" t="n">
        <f t="shared" si="5"/>
        <v>118052882765.53238</v>
      </c>
      <c r="AA24" s="2" t="n">
        <f t="shared" si="5"/>
        <v>112621244486.73849</v>
      </c>
      <c r="AB24" s="2" t="n">
        <f t="shared" si="5"/>
        <v>65669065725.424202</v>
      </c>
      <c r="AC24" s="2" t="n">
        <f t="shared" si="5"/>
        <v>58287879840.232788</v>
      </c>
      <c r="AD24" s="2" t="n">
        <f t="shared" si="5"/>
        <v>57233303091.2201</v>
      </c>
      <c r="AE24" s="2" t="n">
        <f t="shared" si="5"/>
        <v>61484957023.999298</v>
      </c>
      <c r="AF24" s="2" t="n">
        <f t="shared" si="5"/>
        <v>66374418123.089088</v>
      </c>
      <c r="AG24" s="2" t="n">
        <f t="shared" si="5"/>
        <v>70724707359.010498</v>
      </c>
      <c r="AH24" s="2" t="n">
        <f t="shared" ref="AH24:AU24" si="6">SUM(AH2:AH23)</f>
        <v>74005289303.346405</v>
      </c>
      <c r="AI24" s="2" t="n">
        <f t="shared" si="6"/>
        <v>68309220369.050194</v>
      </c>
      <c r="AJ24" s="2" t="n">
        <f t="shared" si="6"/>
        <v>100333440011.0002</v>
      </c>
      <c r="AK24" s="2" t="n">
        <f t="shared" si="6"/>
        <v>26889756100.088802</v>
      </c>
      <c r="AL24" s="2" t="n">
        <f t="shared" si="6"/>
        <v>566568721248.99707</v>
      </c>
      <c r="AM24" s="2" t="n">
        <f t="shared" si="6"/>
        <v>548368883533.25037</v>
      </c>
      <c r="AN24" s="2" t="n">
        <f t="shared" si="6"/>
        <v>596723571256.78442</v>
      </c>
      <c r="AO24" s="2" t="n">
        <f t="shared" si="6"/>
        <v>641231693610.67676</v>
      </c>
      <c r="AP24" s="2" t="n">
        <f t="shared" si="6"/>
        <v>717911641506.90259</v>
      </c>
      <c r="AQ24" s="2" t="n">
        <f t="shared" si="6"/>
        <v>767710812299.89001</v>
      </c>
      <c r="AR24" s="2" t="n">
        <f t="shared" si="6"/>
        <v>845202998207.17542</v>
      </c>
      <c r="AS24" s="2" t="n">
        <f t="shared" si="6"/>
        <v>774127777195.31421</v>
      </c>
      <c r="AT24" s="2" t="n">
        <f t="shared" si="6"/>
        <v>414321078365.20349</v>
      </c>
      <c r="AU24" s="2" t="n">
        <f t="shared" si="6"/>
        <v>414381679182.2724</v>
      </c>
      <c r="AV24" s="2" t="n">
        <f>SUM(AV9:AV23)</f>
        <v>0</v>
      </c>
    </row>
    <row r="26">
      <c r="A26" s="31" t="str">
        <f t="shared" ref="A26:A48" si="7">M26</f>
        <v>PlaceOfManufacture_DoD09</v>
      </c>
      <c r="B26" s="31" t="str">
        <f t="shared" ref="B26:B48" si="8">N26</f>
        <v>2000</v>
      </c>
      <c r="C26" s="9" t="n">
        <f t="shared" ref="C26:C48" si="9">AN26</f>
        <v>2016</v>
      </c>
      <c r="D26" s="9" t="n">
        <f t="shared" ref="D26:D48" si="10">AT26</f>
        <v>2022</v>
      </c>
      <c r="E26" s="9" t="n">
        <f t="shared" ref="E26:E48" si="11">AU26</f>
        <v>2022</v>
      </c>
      <c r="F26" s="9" t="n">
        <f t="shared" ref="F26:F48" si="12">AV26</f>
        <v>0</v>
      </c>
      <c r="G26" s="9" t="str">
        <f>D26&amp;"-"&amp;D26</f>
        <v>2022-2022</v>
      </c>
      <c r="H26" s="9" t="str">
        <f>C26&amp;"-"&amp;D26</f>
        <v>2016-2022</v>
      </c>
      <c r="I26" s="9" t="str">
        <f>F26&amp;"/"&amp;E26</f>
        <v>0/2022</v>
      </c>
      <c r="J26" s="9" t="str">
        <f>"Share "&amp;AU26</f>
        <v>Share 2022</v>
      </c>
      <c r="K26" s="9" t="str">
        <f>"Share "&amp;AV26</f>
        <v>Share </v>
      </c>
      <c r="L26" s="9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98" t="n">
        <f t="shared" si="9"/>
        <v>0.69962117015381331</v>
      </c>
      <c r="D27" s="98" t="n">
        <f t="shared" si="10"/>
        <v>4.2252669572953003</v>
      </c>
      <c r="E27" s="98" t="n">
        <f t="shared" si="11"/>
        <v>4.2252669572953003</v>
      </c>
      <c r="F27" s="98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99" t="n">
        <f t="shared" ref="J27:J48" si="18">AU53</f>
        <v>0.62188219139703371</v>
      </c>
      <c r="K27" s="99" t="str">
        <f t="shared" ref="K27:K48" si="19">AV53</f>
      </c>
      <c r="L27" s="99"/>
      <c r="M27" s="71" t="str">
        <f t="shared" ref="M27:N48" si="20">M2</f>
        <v>MFG Outside U.S.,
Other Exception or
Waiver</v>
      </c>
      <c r="N27" s="71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31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25" t="n">
        <f t="shared" si="15"/>
        <v>-1.6638671590296639E-5</v>
      </c>
      <c r="H28" s="8" t="n">
        <f t="shared" si="16"/>
        <v>3.3258755374951168</v>
      </c>
      <c r="I28" s="8" t="e">
        <f t="shared" si="17"/>
        <v>#VALUE!</v>
      </c>
      <c r="J28" s="4" t="n">
        <f t="shared" si="18"/>
        <v>1</v>
      </c>
      <c r="K28" s="4" t="str">
        <f t="shared" si="19"/>
      </c>
      <c r="L28" s="4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19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31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25" t="n">
        <f t="shared" si="15"/>
        <v>-3.6400761006749605E-5</v>
      </c>
      <c r="H29" s="8" t="n">
        <f t="shared" si="16"/>
        <v>-0.41202174764568245</v>
      </c>
      <c r="I29" s="8" t="e">
        <f t="shared" si="17"/>
        <v>#VALUE!</v>
      </c>
      <c r="J29" s="4" t="n">
        <f t="shared" si="18"/>
        <v>0.99917724349836512</v>
      </c>
      <c r="K29" s="4" t="str">
        <f t="shared" si="19"/>
      </c>
      <c r="L29" s="4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19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31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25" t="n">
        <f t="shared" si="15"/>
        <v>0</v>
      </c>
      <c r="H30" s="8" t="n">
        <f t="shared" si="16"/>
        <v>-0.35815543658694937</v>
      </c>
      <c r="I30" s="8" t="e">
        <f t="shared" si="17"/>
        <v>#VALUE!</v>
      </c>
      <c r="J30" s="4" t="n">
        <f t="shared" si="18"/>
        <v>3.0768532132103184E-3</v>
      </c>
      <c r="K30" s="4" t="str">
        <f t="shared" si="19"/>
      </c>
      <c r="L30" s="4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19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31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25" t="n">
        <f t="shared" si="15"/>
        <v>0</v>
      </c>
      <c r="H31" s="8" t="n">
        <f t="shared" si="16"/>
        <v>28.233671953748736</v>
      </c>
      <c r="I31" s="8" t="e">
        <f t="shared" si="17"/>
        <v>#VALUE!</v>
      </c>
      <c r="J31" s="4" t="n">
        <f t="shared" si="18"/>
        <v>1.3123021197855248E-3</v>
      </c>
      <c r="K31" s="4" t="str">
        <f t="shared" si="19"/>
      </c>
      <c r="L31" s="4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19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31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25" t="n">
        <f t="shared" si="15"/>
        <v>1.1088018673444111E-5</v>
      </c>
      <c r="H32" s="8" t="n">
        <f t="shared" si="16"/>
        <v>0.15874995991399521</v>
      </c>
      <c r="I32" s="8" t="e">
        <f t="shared" si="17"/>
        <v>#VALUE!</v>
      </c>
      <c r="J32" s="4" t="n">
        <f t="shared" si="18"/>
        <v>0.99482061919897358</v>
      </c>
      <c r="K32" s="4" t="str">
        <f t="shared" si="19"/>
      </c>
      <c r="L32" s="4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19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31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25" t="n">
        <f t="shared" si="15"/>
        <v>-8.2734079894342116E-5</v>
      </c>
      <c r="H33" s="8" t="n">
        <f t="shared" si="16"/>
        <v>0.29396405846711571</v>
      </c>
      <c r="I33" s="8" t="e">
        <f t="shared" si="17"/>
        <v>#VALUE!</v>
      </c>
      <c r="J33" s="4" t="n">
        <f t="shared" si="18"/>
        <v>0.99357502112482876</v>
      </c>
      <c r="K33" s="4" t="str">
        <f t="shared" si="19"/>
      </c>
      <c r="L33" s="4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19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87" t="n">
        <f t="shared" si="9"/>
        <v>2.5050375815380694</v>
      </c>
      <c r="D34" s="87" t="n">
        <f t="shared" si="10"/>
        <v>2.5690536001135</v>
      </c>
      <c r="E34" s="87" t="n">
        <f t="shared" si="11"/>
        <v>2.5690536001135</v>
      </c>
      <c r="F34" s="87" t="str">
        <f t="shared" si="12"/>
      </c>
      <c r="G34" s="78" t="n">
        <f t="shared" si="15"/>
        <v>0</v>
      </c>
      <c r="H34" s="94" t="n">
        <f t="shared" si="16"/>
        <v>2.5554913446099059E-2</v>
      </c>
      <c r="I34" s="94" t="e">
        <f t="shared" si="17"/>
        <v>#VALUE!</v>
      </c>
      <c r="J34" s="88" t="n">
        <f t="shared" si="18"/>
        <v>0.37811780860296629</v>
      </c>
      <c r="K34" s="88" t="str">
        <f t="shared" si="19"/>
      </c>
      <c r="L34" s="88"/>
      <c r="M34" s="75" t="str">
        <f t="shared" si="20"/>
        <v>MFG Outside U.S.,
Other Exception or
Waiver</v>
      </c>
      <c r="N34" s="75" t="n">
        <f t="shared" si="20"/>
        <v>0</v>
      </c>
      <c r="O34" s="118" t="str">
        <f t="shared" ref="O34:AU34" si="29">IF(O9="","",O9/VLOOKUP(O$26,deflator,2,FALSE)/1000000000)</f>
      </c>
      <c r="P34" s="118" t="e">
        <f t="shared" si="29"/>
        <v>#N/A</v>
      </c>
      <c r="Q34" s="118" t="e">
        <f t="shared" si="29"/>
        <v>#N/A</v>
      </c>
      <c r="R34" s="118" t="str">
        <f t="shared" si="29"/>
      </c>
      <c r="S34" s="118" t="e">
        <f t="shared" si="29"/>
        <v>#N/A</v>
      </c>
      <c r="T34" s="118" t="e">
        <f t="shared" si="29"/>
        <v>#N/A</v>
      </c>
      <c r="U34" s="118" t="e">
        <f t="shared" si="29"/>
        <v>#N/A</v>
      </c>
      <c r="V34" s="118" t="e">
        <f t="shared" si="29"/>
        <v>#N/A</v>
      </c>
      <c r="W34" s="118" t="e">
        <f t="shared" si="29"/>
        <v>#N/A</v>
      </c>
      <c r="X34" s="118" t="e">
        <f t="shared" si="29"/>
        <v>#N/A</v>
      </c>
      <c r="Y34" s="118" t="e">
        <f t="shared" si="29"/>
        <v>#N/A</v>
      </c>
      <c r="Z34" s="118" t="e">
        <f t="shared" si="29"/>
        <v>#N/A</v>
      </c>
      <c r="AA34" s="118" t="e">
        <f t="shared" si="29"/>
        <v>#N/A</v>
      </c>
      <c r="AB34" s="118" t="e">
        <f t="shared" si="29"/>
        <v>#N/A</v>
      </c>
      <c r="AC34" s="118" t="e">
        <f t="shared" si="29"/>
        <v>#N/A</v>
      </c>
      <c r="AD34" s="118" t="e">
        <f t="shared" si="29"/>
        <v>#N/A</v>
      </c>
      <c r="AE34" s="118" t="e">
        <f t="shared" si="29"/>
        <v>#N/A</v>
      </c>
      <c r="AF34" s="118" t="e">
        <f t="shared" si="29"/>
        <v>#N/A</v>
      </c>
      <c r="AG34" s="118" t="e">
        <f t="shared" si="29"/>
        <v>#N/A</v>
      </c>
      <c r="AH34" s="118" t="n">
        <f t="shared" si="29"/>
        <v>-8.4771204188793005E-6</v>
      </c>
      <c r="AI34" s="118" t="str">
        <f t="shared" si="29"/>
      </c>
      <c r="AJ34" s="118" t="str">
        <f t="shared" si="29"/>
      </c>
      <c r="AK34" s="118" t="str">
        <f t="shared" si="29"/>
      </c>
      <c r="AL34" s="118" t="n">
        <f t="shared" si="29"/>
        <v>0.98322413142263476</v>
      </c>
      <c r="AM34" s="118" t="n">
        <f t="shared" si="29"/>
        <v>1.1950879474655494</v>
      </c>
      <c r="AN34" s="118" t="n">
        <f t="shared" si="29"/>
        <v>2.5050375815380694</v>
      </c>
      <c r="AO34" s="118" t="n">
        <f t="shared" si="29"/>
        <v>1.6998580028012489</v>
      </c>
      <c r="AP34" s="118" t="n">
        <f t="shared" si="29"/>
        <v>2.4082596817721718</v>
      </c>
      <c r="AQ34" s="118" t="n">
        <f t="shared" si="29"/>
        <v>1.9787216686650104</v>
      </c>
      <c r="AR34" s="118" t="n">
        <f t="shared" si="29"/>
        <v>2.04380125756302</v>
      </c>
      <c r="AS34" s="118" t="n">
        <f t="shared" si="29"/>
        <v>2.5140772400712192</v>
      </c>
      <c r="AT34" s="118" t="n">
        <f t="shared" si="29"/>
        <v>2.5690536001135</v>
      </c>
      <c r="AU34" s="117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98" t="n">
        <f t="shared" si="9"/>
        <v>-4.392177273124293E-4</v>
      </c>
      <c r="D35" s="98" t="str">
        <f t="shared" si="10"/>
      </c>
      <c r="E35" s="98" t="str">
        <f t="shared" si="11"/>
      </c>
      <c r="F35" s="98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99" t="str">
        <f t="shared" si="18"/>
      </c>
      <c r="K35" s="99" t="str">
        <f t="shared" si="19"/>
      </c>
      <c r="L35" s="99"/>
      <c r="M35" s="71" t="str">
        <f t="shared" si="20"/>
        <v>MFG Outside U.S.,
Qualifying Country</v>
      </c>
      <c r="N35" s="71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31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25" t="n">
        <f t="shared" si="15"/>
        <v>0</v>
      </c>
      <c r="H36" s="8" t="e">
        <f t="shared" si="16"/>
        <v>#VALUE!</v>
      </c>
      <c r="I36" s="8" t="e">
        <f t="shared" si="17"/>
        <v>#VALUE!</v>
      </c>
      <c r="J36" s="4" t="n">
        <f t="shared" si="18"/>
        <v>8.2275650163486159E-4</v>
      </c>
      <c r="K36" s="4" t="str">
        <f t="shared" si="19"/>
      </c>
      <c r="L36" s="4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19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31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25" t="e">
        <f t="shared" si="15"/>
        <v>#VALUE!</v>
      </c>
      <c r="H37" s="8" t="e">
        <f t="shared" si="16"/>
        <v>#VALUE!</v>
      </c>
      <c r="I37" s="8" t="e">
        <f t="shared" si="17"/>
        <v>#VALUE!</v>
      </c>
      <c r="J37" s="4" t="str">
        <f t="shared" si="18"/>
      </c>
      <c r="K37" s="4" t="str">
        <f t="shared" si="19"/>
      </c>
      <c r="L37" s="4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19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31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25" t="n">
        <f t="shared" si="15"/>
        <v>-5.7625902696312181E-5</v>
      </c>
      <c r="H38" s="8" t="n">
        <f t="shared" si="16"/>
        <v>-5.5721600538903959E-2</v>
      </c>
      <c r="I38" s="8" t="e">
        <f t="shared" si="17"/>
        <v>#VALUE!</v>
      </c>
      <c r="J38" s="4" t="n">
        <f t="shared" si="18"/>
        <v>0.9986781779387498</v>
      </c>
      <c r="K38" s="4" t="str">
        <f t="shared" si="19"/>
      </c>
      <c r="L38" s="4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19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31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25" t="n">
        <f t="shared" si="15"/>
        <v>0</v>
      </c>
      <c r="H39" s="8" t="n">
        <f t="shared" si="16"/>
        <v>1.9307121925674195</v>
      </c>
      <c r="I39" s="8" t="e">
        <f t="shared" si="17"/>
        <v>#VALUE!</v>
      </c>
      <c r="J39" s="4" t="n">
        <f t="shared" si="18"/>
        <v>5.1793808010264994E-3</v>
      </c>
      <c r="K39" s="4" t="str">
        <f t="shared" si="19"/>
      </c>
      <c r="L39" s="4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19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31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25" t="n">
        <f t="shared" si="15"/>
        <v>0</v>
      </c>
      <c r="H40" s="8" t="n">
        <f t="shared" si="16"/>
        <v>-0.99613566839970613</v>
      </c>
      <c r="I40" s="8" t="e">
        <f t="shared" si="17"/>
        <v>#VALUE!</v>
      </c>
      <c r="J40" s="4" t="n">
        <f t="shared" si="18"/>
        <v>2.4283161057044485E-3</v>
      </c>
      <c r="K40" s="4" t="str">
        <f t="shared" si="19"/>
      </c>
      <c r="L40" s="4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19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31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25" t="e">
        <f t="shared" si="15"/>
        <v>#VALUE!</v>
      </c>
      <c r="H41" s="8" t="e">
        <f t="shared" si="16"/>
        <v>#VALUE!</v>
      </c>
      <c r="I41" s="8" t="e">
        <f t="shared" si="17"/>
        <v>#VALUE!</v>
      </c>
      <c r="J41" s="4" t="str">
        <f t="shared" si="18"/>
      </c>
      <c r="K41" s="4" t="str">
        <f t="shared" si="19"/>
      </c>
      <c r="L41" s="4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19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87" t="n">
        <f t="shared" si="9"/>
        <v>166.41983282301427</v>
      </c>
      <c r="D42" s="87" t="n">
        <f t="shared" si="10"/>
        <v>193.041209055655</v>
      </c>
      <c r="E42" s="87" t="n">
        <f t="shared" si="11"/>
        <v>193.099880801582</v>
      </c>
      <c r="F42" s="87" t="str">
        <f t="shared" si="12"/>
      </c>
      <c r="G42" s="78" t="n">
        <f t="shared" si="15"/>
        <v>3.0393378809634441E-4</v>
      </c>
      <c r="H42" s="94" t="n">
        <f t="shared" si="16"/>
        <v>0.16031771890398239</v>
      </c>
      <c r="I42" s="94" t="e">
        <f t="shared" si="17"/>
        <v>#VALUE!</v>
      </c>
      <c r="J42" s="88" t="n">
        <f t="shared" si="18"/>
        <v>0.99692314678678962</v>
      </c>
      <c r="K42" s="88" t="str">
        <f t="shared" si="19"/>
      </c>
      <c r="L42" s="88"/>
      <c r="M42" s="75" t="str">
        <f t="shared" si="20"/>
        <v>Not MFG, Foreign
Place of
Performance</v>
      </c>
      <c r="N42" s="75" t="n">
        <f t="shared" si="20"/>
        <v>0</v>
      </c>
      <c r="O42" s="118" t="str">
        <f t="shared" ref="O42:AU42" si="37">IF(O17="","",O17/VLOOKUP(O$26,deflator,2,FALSE)/1000000000)</f>
      </c>
      <c r="P42" s="118" t="str">
        <f t="shared" si="37"/>
      </c>
      <c r="Q42" s="118" t="str">
        <f t="shared" si="37"/>
      </c>
      <c r="R42" s="118" t="str">
        <f t="shared" si="37"/>
      </c>
      <c r="S42" s="118" t="e">
        <f t="shared" si="37"/>
        <v>#N/A</v>
      </c>
      <c r="T42" s="118" t="e">
        <f t="shared" si="37"/>
        <v>#N/A</v>
      </c>
      <c r="U42" s="118" t="e">
        <f t="shared" si="37"/>
        <v>#N/A</v>
      </c>
      <c r="V42" s="118" t="e">
        <f t="shared" si="37"/>
        <v>#N/A</v>
      </c>
      <c r="W42" s="118" t="e">
        <f t="shared" si="37"/>
        <v>#N/A</v>
      </c>
      <c r="X42" s="118" t="str">
        <f t="shared" si="37"/>
      </c>
      <c r="Y42" s="118" t="e">
        <f t="shared" si="37"/>
        <v>#N/A</v>
      </c>
      <c r="Z42" s="118" t="str">
        <f t="shared" si="37"/>
      </c>
      <c r="AA42" s="118" t="str">
        <f t="shared" si="37"/>
      </c>
      <c r="AB42" s="118" t="str">
        <f t="shared" si="37"/>
      </c>
      <c r="AC42" s="118" t="str">
        <f t="shared" si="37"/>
      </c>
      <c r="AD42" s="118" t="str">
        <f t="shared" si="37"/>
      </c>
      <c r="AE42" s="118" t="str">
        <f t="shared" si="37"/>
      </c>
      <c r="AF42" s="118" t="str">
        <f t="shared" si="37"/>
      </c>
      <c r="AG42" s="118" t="str">
        <f t="shared" si="37"/>
      </c>
      <c r="AH42" s="118" t="str">
        <f t="shared" si="37"/>
      </c>
      <c r="AI42" s="118" t="str">
        <f t="shared" si="37"/>
      </c>
      <c r="AJ42" s="118" t="str">
        <f t="shared" si="37"/>
      </c>
      <c r="AK42" s="118" t="str">
        <f t="shared" si="37"/>
      </c>
      <c r="AL42" s="118" t="n">
        <f t="shared" si="37"/>
        <v>174.35505917513666</v>
      </c>
      <c r="AM42" s="118" t="n">
        <f t="shared" si="37"/>
        <v>161.47456615289178</v>
      </c>
      <c r="AN42" s="118" t="n">
        <f t="shared" si="37"/>
        <v>166.41983282301427</v>
      </c>
      <c r="AO42" s="118" t="n">
        <f t="shared" si="37"/>
        <v>172.0461377671127</v>
      </c>
      <c r="AP42" s="118" t="n">
        <f t="shared" si="37"/>
        <v>187.64097804668066</v>
      </c>
      <c r="AQ42" s="118" t="n">
        <f t="shared" si="37"/>
        <v>199.90883040233444</v>
      </c>
      <c r="AR42" s="118" t="n">
        <f t="shared" si="37"/>
        <v>212.40310934205922</v>
      </c>
      <c r="AS42" s="118" t="n">
        <f t="shared" si="37"/>
        <v>195.15157613211124</v>
      </c>
      <c r="AT42" s="118" t="n">
        <f t="shared" si="37"/>
        <v>193.041209055655</v>
      </c>
      <c r="AU42" s="117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98" t="str">
        <f t="shared" si="9"/>
      </c>
      <c r="D43" s="98" t="str">
        <f t="shared" si="10"/>
      </c>
      <c r="E43" s="98" t="n">
        <f t="shared" si="11"/>
        <v>1.0075014840000001E-4</v>
      </c>
      <c r="F43" s="98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99" t="n">
        <f t="shared" si="18"/>
        <v>9.5199414646510996E-6</v>
      </c>
      <c r="K43" s="99" t="str">
        <f t="shared" si="19"/>
      </c>
      <c r="L43" s="99"/>
      <c r="M43" s="71" t="str">
        <f t="shared" si="20"/>
        <v>Not MFG, U.S. Place
of Performance</v>
      </c>
      <c r="N43" s="71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31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25" t="e">
        <f t="shared" si="15"/>
        <v>#VALUE!</v>
      </c>
      <c r="H44" s="8" t="e">
        <f t="shared" si="16"/>
        <v>#VALUE!</v>
      </c>
      <c r="I44" s="8" t="n">
        <f t="shared" si="17"/>
        <v>0</v>
      </c>
      <c r="J44" s="4" t="n">
        <f t="shared" si="18"/>
        <v>3.8659444590966074E-4</v>
      </c>
      <c r="K44" s="4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19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31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25" t="e">
        <f t="shared" si="15"/>
        <v>#VALUE!</v>
      </c>
      <c r="H45" s="8" t="e">
        <f t="shared" si="16"/>
        <v>#VALUE!</v>
      </c>
      <c r="I45" s="8" t="e">
        <f t="shared" si="17"/>
        <v>#VALUE!</v>
      </c>
      <c r="J45" s="4" t="str">
        <f t="shared" si="18"/>
      </c>
      <c r="K45" s="4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19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31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25" t="e">
        <f t="shared" si="15"/>
        <v>#VALUE!</v>
      </c>
      <c r="H46" s="8" t="e">
        <f t="shared" si="16"/>
        <v>#VALUE!</v>
      </c>
      <c r="I46" s="8" t="e">
        <f t="shared" si="17"/>
        <v>#VALUE!</v>
      </c>
      <c r="J46" s="4" t="str">
        <f t="shared" si="18"/>
      </c>
      <c r="K46" s="4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19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31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25" t="e">
        <f t="shared" si="15"/>
        <v>#DIV/0!</v>
      </c>
      <c r="H47" s="8" t="n">
        <f t="shared" si="16"/>
        <v>-0.81339707258255955</v>
      </c>
      <c r="I47" s="8" t="n">
        <f t="shared" si="17"/>
        <v>0</v>
      </c>
      <c r="J47" s="4" t="n">
        <f t="shared" si="18"/>
        <v>3.6100683235571768E-3</v>
      </c>
      <c r="K47" s="4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19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87" t="n">
        <f t="shared" si="9"/>
        <v>354.92820408839657</v>
      </c>
      <c r="D48" s="87" t="n">
        <f t="shared" si="10"/>
        <v>3.8631599999999999E-4</v>
      </c>
      <c r="E48" s="87" t="n">
        <f t="shared" si="11"/>
        <v>0</v>
      </c>
      <c r="F48" s="87" t="n">
        <f t="shared" si="12"/>
        <v>0</v>
      </c>
      <c r="G48" s="78" t="n">
        <f t="shared" si="15"/>
        <v>-1</v>
      </c>
      <c r="H48" s="94" t="n">
        <f t="shared" si="16"/>
        <v>-1</v>
      </c>
      <c r="I48" s="94" t="e">
        <f t="shared" si="17"/>
        <v>#DIV/0!</v>
      </c>
      <c r="J48" s="88" t="str">
        <f t="shared" si="18"/>
      </c>
      <c r="K48" s="88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18" t="e">
        <f t="shared" ref="O48:AU48" si="43">IF(O23="","",O23/VLOOKUP(O$26,deflator,2,FALSE)/1000000000)</f>
        <v>#N/A</v>
      </c>
      <c r="P48" s="118" t="e">
        <f t="shared" si="43"/>
        <v>#N/A</v>
      </c>
      <c r="Q48" s="118" t="e">
        <f t="shared" si="43"/>
        <v>#N/A</v>
      </c>
      <c r="R48" s="118" t="e">
        <f t="shared" si="43"/>
        <v>#N/A</v>
      </c>
      <c r="S48" s="118" t="e">
        <f t="shared" si="43"/>
        <v>#N/A</v>
      </c>
      <c r="T48" s="118" t="e">
        <f t="shared" si="43"/>
        <v>#N/A</v>
      </c>
      <c r="U48" s="118" t="e">
        <f t="shared" si="43"/>
        <v>#N/A</v>
      </c>
      <c r="V48" s="118" t="e">
        <f t="shared" si="43"/>
        <v>#N/A</v>
      </c>
      <c r="W48" s="118" t="e">
        <f t="shared" si="43"/>
        <v>#N/A</v>
      </c>
      <c r="X48" s="118" t="e">
        <f t="shared" si="43"/>
        <v>#N/A</v>
      </c>
      <c r="Y48" s="118" t="e">
        <f t="shared" si="43"/>
        <v>#N/A</v>
      </c>
      <c r="Z48" s="118" t="e">
        <f t="shared" si="43"/>
        <v>#N/A</v>
      </c>
      <c r="AA48" s="118" t="e">
        <f t="shared" si="43"/>
        <v>#N/A</v>
      </c>
      <c r="AB48" s="118" t="e">
        <f t="shared" si="43"/>
        <v>#N/A</v>
      </c>
      <c r="AC48" s="118" t="e">
        <f t="shared" si="43"/>
        <v>#N/A</v>
      </c>
      <c r="AD48" s="118" t="e">
        <f t="shared" si="43"/>
        <v>#N/A</v>
      </c>
      <c r="AE48" s="118" t="e">
        <f t="shared" si="43"/>
        <v>#N/A</v>
      </c>
      <c r="AF48" s="118" t="e">
        <f t="shared" si="43"/>
        <v>#N/A</v>
      </c>
      <c r="AG48" s="118" t="e">
        <f t="shared" si="43"/>
        <v>#N/A</v>
      </c>
      <c r="AH48" s="118" t="n">
        <f t="shared" si="43"/>
        <v>40.89646343275539</v>
      </c>
      <c r="AI48" s="118" t="n">
        <f t="shared" si="43"/>
        <v>36.521100979787683</v>
      </c>
      <c r="AJ48" s="118" t="n">
        <f t="shared" si="43"/>
        <v>50.166720005500096</v>
      </c>
      <c r="AK48" s="118" t="n">
        <f t="shared" si="43"/>
        <v>12.823702895837847</v>
      </c>
      <c r="AL48" s="118" t="n">
        <f t="shared" si="43"/>
        <v>343.68014971900027</v>
      </c>
      <c r="AM48" s="118" t="n">
        <f t="shared" si="43"/>
        <v>328.86986160695426</v>
      </c>
      <c r="AN48" s="118" t="n">
        <f t="shared" si="43"/>
        <v>354.92820408839657</v>
      </c>
      <c r="AO48" s="118" t="n">
        <f t="shared" si="43"/>
        <v>374.71140239752435</v>
      </c>
      <c r="AP48" s="118" t="n">
        <f t="shared" si="43"/>
        <v>409.89577895195509</v>
      </c>
      <c r="AQ48" s="118" t="n">
        <f t="shared" si="43"/>
        <v>429.90849613047203</v>
      </c>
      <c r="AR48" s="118" t="n">
        <f t="shared" si="43"/>
        <v>467.07220301173732</v>
      </c>
      <c r="AS48" s="118" t="n">
        <f t="shared" si="43"/>
        <v>413.88261452063415</v>
      </c>
      <c r="AT48" s="118" t="n">
        <f t="shared" si="43"/>
        <v>3.8631599999999999E-4</v>
      </c>
      <c r="AU48" s="117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6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95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5" t="str">
        <f t="shared" si="49"/>
        <v>MFG Outside U.S.,
Qualifying Country</v>
      </c>
      <c r="N54" s="54" t="n">
        <f t="shared" si="49"/>
        <v>23440338</v>
      </c>
      <c r="O54" s="8" t="str">
        <f t="shared" ref="O54:AG54" si="54">IFERROR(O34/SUMIFS(O$21:O$36,$M$21:$M$36,$M54),"")</f>
      </c>
      <c r="P54" s="8" t="str">
        <f t="shared" si="54"/>
      </c>
      <c r="Q54" s="8" t="str">
        <f t="shared" si="54"/>
      </c>
      <c r="R54" s="8" t="str">
        <f t="shared" si="54"/>
      </c>
      <c r="S54" s="8" t="str">
        <f t="shared" si="54"/>
      </c>
      <c r="T54" s="8" t="str">
        <f t="shared" si="54"/>
      </c>
      <c r="U54" s="8" t="str">
        <f t="shared" si="54"/>
      </c>
      <c r="V54" s="8" t="str">
        <f t="shared" si="54"/>
      </c>
      <c r="W54" s="8" t="str">
        <f t="shared" si="54"/>
      </c>
      <c r="X54" s="8" t="str">
        <f t="shared" si="54"/>
      </c>
      <c r="Y54" s="8" t="str">
        <f t="shared" si="54"/>
      </c>
      <c r="Z54" s="8" t="str">
        <f t="shared" si="54"/>
      </c>
      <c r="AA54" s="8" t="str">
        <f t="shared" si="54"/>
      </c>
      <c r="AB54" s="8" t="str">
        <f t="shared" si="54"/>
      </c>
      <c r="AC54" s="8" t="str">
        <f t="shared" si="54"/>
      </c>
      <c r="AD54" s="8" t="str">
        <f t="shared" si="54"/>
      </c>
      <c r="AE54" s="8" t="str">
        <f t="shared" si="54"/>
      </c>
      <c r="AF54" s="8" t="str">
        <f t="shared" si="54"/>
      </c>
      <c r="AG54" s="8" t="str">
        <f t="shared" si="54"/>
      </c>
      <c r="AH54" s="8" t="n">
        <f t="shared" ref="AH54:AV54" si="55">IFERROR(AH28/SUMIFS(AH$27:AH$48,$M$27:$M$48,$M28),"")</f>
        <v>1.0000000700106015</v>
      </c>
      <c r="AI54" s="8" t="n">
        <f t="shared" si="55"/>
        <v>1</v>
      </c>
      <c r="AJ54" s="8" t="n">
        <f t="shared" si="55"/>
        <v>0.99968204779239722</v>
      </c>
      <c r="AK54" s="8" t="n">
        <f t="shared" si="55"/>
        <v>1</v>
      </c>
      <c r="AL54" s="8" t="n">
        <f t="shared" si="55"/>
        <v>1.0000399608771362</v>
      </c>
      <c r="AM54" s="8" t="n">
        <f t="shared" si="55"/>
        <v>1.0000651090513011</v>
      </c>
      <c r="AN54" s="8" t="n">
        <f t="shared" si="55"/>
        <v>1.0003138848531525</v>
      </c>
      <c r="AO54" s="8" t="n">
        <f t="shared" si="55"/>
        <v>1.000129437687997</v>
      </c>
      <c r="AP54" s="8" t="n">
        <f t="shared" si="55"/>
        <v>1.0000004238665579</v>
      </c>
      <c r="AQ54" s="8" t="n">
        <f t="shared" si="55"/>
        <v>1.0000011527758939</v>
      </c>
      <c r="AR54" s="8" t="n">
        <f t="shared" si="55"/>
        <v>1.0000028231049518</v>
      </c>
      <c r="AS54" s="8" t="n">
        <f t="shared" si="55"/>
        <v>1</v>
      </c>
      <c r="AT54" s="8" t="n">
        <f t="shared" si="55"/>
        <v>1</v>
      </c>
      <c r="AU54" s="8" t="n">
        <f t="shared" si="55"/>
        <v>1</v>
      </c>
      <c r="AV54" s="96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5" t="str">
        <f t="shared" si="49"/>
        <v>MFG Outside U.S.,
Use outside U.S.</v>
      </c>
      <c r="N55" s="54" t="n">
        <f t="shared" si="49"/>
        <v>4554679</v>
      </c>
      <c r="O55" s="8" t="str">
        <f t="shared" ref="O55:AG55" si="56">IFERROR(O35/SUMIFS(O$21:O$36,$M$21:$M$36,$M55),"")</f>
      </c>
      <c r="P55" s="8" t="str">
        <f t="shared" si="56"/>
      </c>
      <c r="Q55" s="8" t="str">
        <f t="shared" si="56"/>
      </c>
      <c r="R55" s="8" t="str">
        <f t="shared" si="56"/>
      </c>
      <c r="S55" s="8" t="str">
        <f t="shared" si="56"/>
      </c>
      <c r="T55" s="8" t="str">
        <f t="shared" si="56"/>
      </c>
      <c r="U55" s="8" t="str">
        <f t="shared" si="56"/>
      </c>
      <c r="V55" s="8" t="str">
        <f t="shared" si="56"/>
      </c>
      <c r="W55" s="8" t="str">
        <f t="shared" si="56"/>
      </c>
      <c r="X55" s="8" t="str">
        <f t="shared" si="56"/>
      </c>
      <c r="Y55" s="8" t="str">
        <f t="shared" si="56"/>
      </c>
      <c r="Z55" s="8" t="str">
        <f t="shared" si="56"/>
      </c>
      <c r="AA55" s="8" t="str">
        <f t="shared" si="56"/>
      </c>
      <c r="AB55" s="8" t="str">
        <f t="shared" si="56"/>
      </c>
      <c r="AC55" s="8" t="str">
        <f t="shared" si="56"/>
      </c>
      <c r="AD55" s="8" t="str">
        <f t="shared" si="56"/>
      </c>
      <c r="AE55" s="8" t="str">
        <f t="shared" si="56"/>
      </c>
      <c r="AF55" s="8" t="str">
        <f t="shared" si="56"/>
      </c>
      <c r="AG55" s="8" t="str">
        <f t="shared" si="56"/>
      </c>
      <c r="AH55" s="8" t="n">
        <f t="shared" ref="AH55:AV55" si="57">IFERROR(AH29/SUMIFS(AH$27:AH$48,$M$27:$M$48,$M29),"")</f>
        <v>1.0000077388301223</v>
      </c>
      <c r="AI55" s="8" t="n">
        <f t="shared" si="57"/>
        <v>1</v>
      </c>
      <c r="AJ55" s="8" t="n">
        <f t="shared" si="57"/>
        <v>1</v>
      </c>
      <c r="AK55" s="8" t="n">
        <f t="shared" si="57"/>
        <v>1</v>
      </c>
      <c r="AL55" s="8" t="n">
        <f t="shared" si="57"/>
        <v>0.99995461205142322</v>
      </c>
      <c r="AM55" s="8" t="n">
        <f t="shared" si="57"/>
        <v>0.99982278721267981</v>
      </c>
      <c r="AN55" s="8" t="n">
        <f t="shared" si="57"/>
        <v>1</v>
      </c>
      <c r="AO55" s="8" t="n">
        <f t="shared" si="57"/>
        <v>1</v>
      </c>
      <c r="AP55" s="8" t="n">
        <f t="shared" si="57"/>
        <v>1.0000018191847504</v>
      </c>
      <c r="AQ55" s="8" t="n">
        <f t="shared" si="57"/>
        <v>1.0000140150850365</v>
      </c>
      <c r="AR55" s="8" t="n">
        <f t="shared" si="57"/>
        <v>1.0000000817773114</v>
      </c>
      <c r="AS55" s="8" t="n">
        <f t="shared" si="57"/>
        <v>1</v>
      </c>
      <c r="AT55" s="8" t="n">
        <f t="shared" si="57"/>
        <v>0.99917727342268814</v>
      </c>
      <c r="AU55" s="8" t="n">
        <f t="shared" si="57"/>
        <v>0.99917724349836512</v>
      </c>
      <c r="AV55" s="96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5" t="str">
        <f t="shared" si="49"/>
        <v>Not MFG, Foreign
Place of
Performance</v>
      </c>
      <c r="N56" s="54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8" t="n">
        <f t="shared" ref="AH56:AV56" si="59">IFERROR(AH30/SUMIFS(AH$27:AH$48,$M$27:$M$48,$M30),"")</f>
        <v>6.1270826312185257E-2</v>
      </c>
      <c r="AI56" s="8" t="n">
        <f t="shared" si="59"/>
        <v>5.2856570068699878E-2</v>
      </c>
      <c r="AJ56" s="8" t="n">
        <f t="shared" si="59"/>
        <v>5.337560285068868E-2</v>
      </c>
      <c r="AK56" s="8" t="n">
        <f t="shared" si="59"/>
        <v>5.7492329084114176E-2</v>
      </c>
      <c r="AL56" s="8" t="n">
        <f t="shared" si="59"/>
        <v>1.051381619996134E-2</v>
      </c>
      <c r="AM56" s="8" t="n">
        <f t="shared" si="59"/>
        <v>5.2924606022372042E-3</v>
      </c>
      <c r="AN56" s="8" t="n">
        <f t="shared" si="59"/>
        <v>5.5485021904097074E-3</v>
      </c>
      <c r="AO56" s="8" t="n">
        <f t="shared" si="59"/>
        <v>5.5171947894512444E-3</v>
      </c>
      <c r="AP56" s="8" t="n">
        <f t="shared" si="59"/>
        <v>4.9960854179039223E-3</v>
      </c>
      <c r="AQ56" s="8" t="n">
        <f t="shared" si="59"/>
        <v>3.7357872129243153E-3</v>
      </c>
      <c r="AR56" s="8" t="n">
        <f t="shared" si="59"/>
        <v>3.8251707787005057E-3</v>
      </c>
      <c r="AS56" s="8" t="n">
        <f t="shared" si="59"/>
        <v>2.9473128467714907E-3</v>
      </c>
      <c r="AT56" s="8" t="n">
        <f t="shared" si="59"/>
        <v>3.0777854946420127E-3</v>
      </c>
      <c r="AU56" s="8" t="n">
        <f t="shared" si="59"/>
        <v>3.0768532132103184E-3</v>
      </c>
      <c r="AV56" s="96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5" t="str">
        <f t="shared" si="49"/>
        <v>Not MFG, U.S. Place
of Performance</v>
      </c>
      <c r="N57" s="54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5" t="str">
        <f t="shared" si="60"/>
      </c>
      <c r="AE57" s="114" t="str">
        <f t="shared" si="60"/>
      </c>
      <c r="AF57" s="128" t="str">
        <f t="shared" si="60"/>
      </c>
      <c r="AG57" s="128" t="str">
        <f t="shared" si="60"/>
      </c>
      <c r="AH57" s="8" t="n">
        <f t="shared" ref="AH57:AV57" si="61">IFERROR(AH31/SUMIFS(AH$27:AH$48,$M$27:$M$48,$M31),"")</f>
        <v>5.8509051155381051E-3</v>
      </c>
      <c r="AI57" s="8" t="n">
        <f t="shared" si="61"/>
        <v>1.1799238832802747E-2</v>
      </c>
      <c r="AJ57" s="8" t="n">
        <f t="shared" si="61"/>
        <v>1.3585569963254964E-2</v>
      </c>
      <c r="AK57" s="8" t="n">
        <f t="shared" si="61"/>
        <v>1.6796584841083075E-4</v>
      </c>
      <c r="AL57" s="8" t="n">
        <f t="shared" si="61"/>
        <v>2.2547085558650377E-4</v>
      </c>
      <c r="AM57" s="8" t="n">
        <f t="shared" si="61"/>
        <v>1.8851578755929574E-5</v>
      </c>
      <c r="AN57" s="8" t="n">
        <f t="shared" si="61"/>
        <v>4.244304391989209E-5</v>
      </c>
      <c r="AO57" s="8" t="n">
        <f t="shared" si="61"/>
        <v>3.3831670781487386E-3</v>
      </c>
      <c r="AP57" s="8" t="n">
        <f t="shared" si="61"/>
        <v>7.613005665180356E-5</v>
      </c>
      <c r="AQ57" s="8" t="n">
        <f t="shared" si="61"/>
        <v>2.4441513234438707E-4</v>
      </c>
      <c r="AR57" s="8" t="n">
        <f t="shared" si="61"/>
        <v>3.544217536957949E-4</v>
      </c>
      <c r="AS57" s="8" t="n">
        <f t="shared" si="61"/>
        <v>8.1565732804961039E-4</v>
      </c>
      <c r="AT57" s="8" t="n">
        <f t="shared" si="61"/>
        <v>1.3122390888654996E-3</v>
      </c>
      <c r="AU57" s="8" t="n">
        <f t="shared" si="61"/>
        <v>1.3123021197855248E-3</v>
      </c>
      <c r="AV57" s="96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5" t="str">
        <f t="shared" si="49"/>
        <v>U.S. Manufactured,
Foreign Vendor or
Origin</v>
      </c>
      <c r="N58" s="54" t="n">
        <f t="shared" si="49"/>
        <v>8623962</v>
      </c>
      <c r="O58" s="8" t="str">
        <f t="shared" ref="O58:AG58" si="62">IFERROR(O38/SUMIFS(O$21:O$36,$M$21:$M$36,$M58),"")</f>
      </c>
      <c r="P58" s="8" t="str">
        <f t="shared" si="62"/>
      </c>
      <c r="Q58" s="8" t="str">
        <f t="shared" si="62"/>
      </c>
      <c r="R58" s="8" t="str">
        <f t="shared" si="62"/>
      </c>
      <c r="S58" s="8" t="str">
        <f t="shared" si="62"/>
      </c>
      <c r="T58" s="8" t="str">
        <f t="shared" si="62"/>
      </c>
      <c r="U58" s="8" t="str">
        <f t="shared" si="62"/>
      </c>
      <c r="V58" s="8" t="str">
        <f t="shared" si="62"/>
      </c>
      <c r="W58" s="8" t="str">
        <f t="shared" si="62"/>
      </c>
      <c r="X58" s="8" t="str">
        <f t="shared" si="62"/>
      </c>
      <c r="Y58" s="8" t="str">
        <f t="shared" si="62"/>
      </c>
      <c r="Z58" s="8" t="str">
        <f t="shared" si="62"/>
      </c>
      <c r="AA58" s="8" t="str">
        <f t="shared" si="62"/>
      </c>
      <c r="AB58" s="8" t="str">
        <f t="shared" si="62"/>
      </c>
      <c r="AC58" s="8" t="str">
        <f t="shared" si="62"/>
      </c>
      <c r="AD58" s="8" t="str">
        <f t="shared" si="62"/>
      </c>
      <c r="AE58" s="8" t="str">
        <f t="shared" si="62"/>
      </c>
      <c r="AF58" s="8" t="str">
        <f t="shared" si="62"/>
      </c>
      <c r="AG58" s="8" t="str">
        <f t="shared" si="62"/>
      </c>
      <c r="AH58" s="8" t="n">
        <f t="shared" ref="AH58:AV58" si="63">IFERROR(AH32/SUMIFS(AH$27:AH$48,$M$27:$M$48,$M32),"")</f>
        <v>1</v>
      </c>
      <c r="AI58" s="8" t="n">
        <f t="shared" si="63"/>
        <v>1</v>
      </c>
      <c r="AJ58" s="8" t="n">
        <f t="shared" si="63"/>
        <v>1</v>
      </c>
      <c r="AK58" s="8" t="n">
        <f t="shared" si="63"/>
        <v>1</v>
      </c>
      <c r="AL58" s="8" t="n">
        <f t="shared" si="63"/>
        <v>0.9966897930289641</v>
      </c>
      <c r="AM58" s="8" t="n">
        <f t="shared" si="63"/>
        <v>0.99734050601362068</v>
      </c>
      <c r="AN58" s="8" t="n">
        <f t="shared" si="63"/>
        <v>0.99794573459824232</v>
      </c>
      <c r="AO58" s="8" t="n">
        <f t="shared" si="63"/>
        <v>0.99729821004972996</v>
      </c>
      <c r="AP58" s="8" t="n">
        <f t="shared" si="63"/>
        <v>0.99733606974663591</v>
      </c>
      <c r="AQ58" s="8" t="n">
        <f t="shared" si="63"/>
        <v>0.99614217676007544</v>
      </c>
      <c r="AR58" s="8" t="n">
        <f t="shared" si="63"/>
        <v>0.99676791210593529</v>
      </c>
      <c r="AS58" s="8" t="n">
        <f t="shared" si="63"/>
        <v>0.99644310961168203</v>
      </c>
      <c r="AT58" s="8" t="n">
        <f t="shared" si="63"/>
        <v>0.99482056206735281</v>
      </c>
      <c r="AU58" s="8" t="n">
        <f t="shared" si="63"/>
        <v>0.99482061919897358</v>
      </c>
      <c r="AV58" s="96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5" t="n">
        <f t="shared" si="49"/>
        <v>0</v>
      </c>
      <c r="N59" s="54" t="n">
        <f t="shared" si="49"/>
        <v>2621969519</v>
      </c>
      <c r="O59" s="8" t="str">
        <f t="shared" ref="O59:AG59" si="64">IFERROR(O39/SUMIFS(O$21:O$36,$M$21:$M$36,$M59),"")</f>
      </c>
      <c r="P59" s="8" t="str">
        <f t="shared" si="64"/>
      </c>
      <c r="Q59" s="8" t="str">
        <f t="shared" si="64"/>
      </c>
      <c r="R59" s="8" t="str">
        <f t="shared" si="64"/>
      </c>
      <c r="S59" s="8" t="str">
        <f t="shared" si="64"/>
      </c>
      <c r="T59" s="8" t="str">
        <f t="shared" si="64"/>
      </c>
      <c r="U59" s="8" t="str">
        <f t="shared" si="64"/>
      </c>
      <c r="V59" s="8" t="str">
        <f t="shared" si="64"/>
      </c>
      <c r="W59" s="8" t="str">
        <f t="shared" si="64"/>
      </c>
      <c r="X59" s="8" t="str">
        <f t="shared" si="64"/>
      </c>
      <c r="Y59" s="8" t="str">
        <f t="shared" si="64"/>
      </c>
      <c r="Z59" s="8" t="str">
        <f t="shared" si="64"/>
      </c>
      <c r="AA59" s="8" t="str">
        <f t="shared" si="64"/>
      </c>
      <c r="AB59" s="8" t="str">
        <f t="shared" si="64"/>
      </c>
      <c r="AC59" s="8" t="str">
        <f t="shared" si="64"/>
      </c>
      <c r="AD59" s="8" t="str">
        <f t="shared" si="64"/>
      </c>
      <c r="AE59" s="5" t="str">
        <f t="shared" si="64"/>
      </c>
      <c r="AF59" s="8" t="str">
        <f t="shared" si="64"/>
      </c>
      <c r="AG59" s="8" t="str">
        <f t="shared" si="64"/>
      </c>
      <c r="AH59" s="8" t="n">
        <f t="shared" ref="AH59:AV59" si="65">IFERROR(AH33/SUMIFS(AH$27:AH$48,$M$27:$M$48,$M33),"")</f>
        <v>0.16128194662437487</v>
      </c>
      <c r="AI59" s="8" t="n">
        <f t="shared" si="65"/>
        <v>-5.7272515636586632E-3</v>
      </c>
      <c r="AJ59" s="8" t="n">
        <f t="shared" si="65"/>
        <v>-3.9315688878281609E-2</v>
      </c>
      <c r="AK59" s="8" t="n">
        <f t="shared" si="65"/>
        <v>0</v>
      </c>
      <c r="AL59" s="8" t="n">
        <f t="shared" si="65"/>
        <v>0.61252675537829371</v>
      </c>
      <c r="AM59" s="8" t="n">
        <f t="shared" si="65"/>
        <v>0.57588915725722756</v>
      </c>
      <c r="AN59" s="8" t="n">
        <f t="shared" si="65"/>
        <v>0.54242574995534287</v>
      </c>
      <c r="AO59" s="8" t="n">
        <f t="shared" si="65"/>
        <v>0.80494751671695519</v>
      </c>
      <c r="AP59" s="8" t="n">
        <f t="shared" si="65"/>
        <v>0.58809004218905381</v>
      </c>
      <c r="AQ59" s="8" t="n">
        <f t="shared" si="65"/>
        <v>0.71360926764390098</v>
      </c>
      <c r="AR59" s="8" t="n">
        <f t="shared" si="65"/>
        <v>0.84840829759892211</v>
      </c>
      <c r="AS59" s="8" t="n">
        <f t="shared" si="65"/>
        <v>1.0115784706859514</v>
      </c>
      <c r="AT59" s="8" t="n">
        <f t="shared" si="65"/>
        <v>0.99756214100874996</v>
      </c>
      <c r="AU59" s="8" t="n">
        <f t="shared" si="65"/>
        <v>0.99357502112482876</v>
      </c>
      <c r="AV59" s="96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4" t="str">
        <f t="shared" si="49"/>
        <v>MFG Outside U.S.,
Other Exception or
Waiver</v>
      </c>
      <c r="N60" s="62" t="n">
        <f t="shared" si="49"/>
        <v>0</v>
      </c>
      <c r="O60" s="94" t="str">
        <f t="shared" ref="O60:AG60" si="66">IFERROR(O40/SUMIFS(O$21:O$36,$M$21:$M$36,$M60),"")</f>
      </c>
      <c r="P60" s="94" t="str">
        <f t="shared" si="66"/>
      </c>
      <c r="Q60" s="94" t="str">
        <f t="shared" si="66"/>
      </c>
      <c r="R60" s="94" t="str">
        <f t="shared" si="66"/>
      </c>
      <c r="S60" s="94" t="str">
        <f t="shared" si="66"/>
      </c>
      <c r="T60" s="94" t="str">
        <f t="shared" si="66"/>
      </c>
      <c r="U60" s="94" t="str">
        <f t="shared" si="66"/>
      </c>
      <c r="V60" s="94" t="str">
        <f t="shared" si="66"/>
      </c>
      <c r="W60" s="94" t="str">
        <f t="shared" si="66"/>
      </c>
      <c r="X60" s="94" t="str">
        <f t="shared" si="66"/>
      </c>
      <c r="Y60" s="94" t="str">
        <f t="shared" si="66"/>
      </c>
      <c r="Z60" s="94" t="str">
        <f t="shared" si="66"/>
      </c>
      <c r="AA60" s="94" t="str">
        <f t="shared" si="66"/>
      </c>
      <c r="AB60" s="94" t="str">
        <f t="shared" si="66"/>
      </c>
      <c r="AC60" s="94" t="str">
        <f t="shared" si="66"/>
      </c>
      <c r="AD60" s="94" t="str">
        <f t="shared" si="66"/>
      </c>
      <c r="AE60" s="94" t="str">
        <f t="shared" si="66"/>
      </c>
      <c r="AF60" s="94" t="str">
        <f t="shared" si="66"/>
      </c>
      <c r="AG60" s="94" t="str">
        <f t="shared" si="66"/>
      </c>
      <c r="AH60" s="94" t="n">
        <f t="shared" ref="AH60:AV60" si="67">IFERROR(AH34/SUMIFS(AH$27:AH$48,$M$27:$M$48,$M34),"")</f>
        <v>-1.2276487070703095E-5</v>
      </c>
      <c r="AI60" s="94" t="str">
        <f t="shared" si="67"/>
      </c>
      <c r="AJ60" s="94" t="str">
        <f t="shared" si="67"/>
      </c>
      <c r="AK60" s="94" t="str">
        <f t="shared" si="67"/>
      </c>
      <c r="AL60" s="94" t="n">
        <f t="shared" si="67"/>
        <v>0.61153056984171639</v>
      </c>
      <c r="AM60" s="94" t="n">
        <f t="shared" si="67"/>
        <v>0.66433528573642309</v>
      </c>
      <c r="AN60" s="94" t="n">
        <f t="shared" si="67"/>
        <v>0.7816862186076905</v>
      </c>
      <c r="AO60" s="94" t="n">
        <f t="shared" si="67"/>
        <v>0.84463117867826798</v>
      </c>
      <c r="AP60" s="94" t="n">
        <f t="shared" si="67"/>
        <v>0.87383987041933486</v>
      </c>
      <c r="AQ60" s="94" t="n">
        <f t="shared" si="67"/>
        <v>0.88215331813178988</v>
      </c>
      <c r="AR60" s="94" t="n">
        <f t="shared" si="67"/>
        <v>0.74746056869045863</v>
      </c>
      <c r="AS60" s="94" t="n">
        <f t="shared" si="67"/>
        <v>0.80258084653684436</v>
      </c>
      <c r="AT60" s="94" t="n">
        <f t="shared" si="67"/>
        <v>0.37811780860296629</v>
      </c>
      <c r="AU60" s="94" t="n">
        <f t="shared" si="67"/>
        <v>0.37811780860296629</v>
      </c>
      <c r="AV60" s="97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6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95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5" t="str">
        <f t="shared" si="49"/>
        <v>MFG Outside U.S.,
Use outside U.S.</v>
      </c>
      <c r="N62" s="54" t="n">
        <f t="shared" si="49"/>
        <v>40935</v>
      </c>
      <c r="O62" s="8" t="str">
        <f t="shared" ref="O62:AG62" si="70">IFERROR(O42/SUMIFS(O$21:O$36,$M$21:$M$36,$M62),"")</f>
      </c>
      <c r="P62" s="8" t="str">
        <f t="shared" si="70"/>
      </c>
      <c r="Q62" s="8" t="str">
        <f t="shared" si="70"/>
      </c>
      <c r="R62" s="8" t="str">
        <f t="shared" si="70"/>
      </c>
      <c r="S62" s="8" t="str">
        <f t="shared" si="70"/>
      </c>
      <c r="T62" s="8" t="str">
        <f t="shared" si="70"/>
      </c>
      <c r="U62" s="8" t="str">
        <f t="shared" si="70"/>
      </c>
      <c r="V62" s="8" t="str">
        <f t="shared" si="70"/>
      </c>
      <c r="W62" s="8" t="str">
        <f t="shared" si="70"/>
      </c>
      <c r="X62" s="8" t="str">
        <f t="shared" si="70"/>
      </c>
      <c r="Y62" s="8" t="str">
        <f t="shared" si="70"/>
      </c>
      <c r="Z62" s="8" t="str">
        <f t="shared" si="70"/>
      </c>
      <c r="AA62" s="8" t="str">
        <f t="shared" si="70"/>
      </c>
      <c r="AB62" s="8" t="str">
        <f t="shared" si="70"/>
      </c>
      <c r="AC62" s="8" t="str">
        <f t="shared" si="70"/>
      </c>
      <c r="AD62" s="8" t="str">
        <f t="shared" si="70"/>
      </c>
      <c r="AE62" s="8" t="str">
        <f t="shared" si="70"/>
      </c>
      <c r="AF62" s="8" t="str">
        <f t="shared" si="70"/>
      </c>
      <c r="AG62" s="8" t="str">
        <f t="shared" si="70"/>
      </c>
      <c r="AH62" s="8" t="n">
        <f t="shared" ref="AH62:AV62" si="71">IFERROR(AH36/SUMIFS(AH$27:AH$48,$M$27:$M$48,$M36),"")</f>
        <v>-7.7388301221760983E-6</v>
      </c>
      <c r="AI62" s="8" t="str">
        <f t="shared" si="71"/>
      </c>
      <c r="AJ62" s="8" t="str">
        <f t="shared" si="71"/>
      </c>
      <c r="AK62" s="8" t="str">
        <f t="shared" si="71"/>
      </c>
      <c r="AL62" s="8" t="n">
        <f t="shared" si="71"/>
        <v>4.6072415914969168E-5</v>
      </c>
      <c r="AM62" s="8" t="n">
        <f t="shared" si="71"/>
        <v>1.7721278732012527E-4</v>
      </c>
      <c r="AN62" s="8" t="str">
        <f t="shared" si="71"/>
      </c>
      <c r="AO62" s="8" t="str">
        <f t="shared" si="71"/>
      </c>
      <c r="AP62" s="8" t="n">
        <f t="shared" si="71"/>
        <v>-1.8191847504149833E-6</v>
      </c>
      <c r="AQ62" s="8" t="n">
        <f t="shared" si="71"/>
        <v>-1.40150850365633E-5</v>
      </c>
      <c r="AR62" s="8" t="n">
        <f t="shared" si="71"/>
        <v>-8.1777311467920556E-8</v>
      </c>
      <c r="AS62" s="8" t="str">
        <f t="shared" si="71"/>
      </c>
      <c r="AT62" s="8" t="n">
        <f t="shared" si="71"/>
        <v>8.2272657731188642E-4</v>
      </c>
      <c r="AU62" s="8" t="n">
        <f t="shared" si="71"/>
        <v>8.2275650163486159E-4</v>
      </c>
      <c r="AV62" s="96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5" t="str">
        <f t="shared" si="49"/>
        <v>Not MFG, Foreign
Place of
Performance</v>
      </c>
      <c r="N63" s="54" t="n">
        <f t="shared" si="49"/>
        <v>69823253</v>
      </c>
      <c r="O63" s="8" t="str">
        <f t="shared" ref="O63:AG63" si="72">IFERROR(O43/SUMIFS(O$21:O$36,$M$21:$M$36,$M63),"")</f>
      </c>
      <c r="P63" s="8" t="str">
        <f t="shared" si="72"/>
      </c>
      <c r="Q63" s="8" t="str">
        <f t="shared" si="72"/>
      </c>
      <c r="R63" s="8" t="str">
        <f t="shared" si="72"/>
      </c>
      <c r="S63" s="8" t="str">
        <f t="shared" si="72"/>
      </c>
      <c r="T63" s="8" t="str">
        <f t="shared" si="72"/>
      </c>
      <c r="U63" s="8" t="str">
        <f t="shared" si="72"/>
      </c>
      <c r="V63" s="8" t="str">
        <f t="shared" si="72"/>
      </c>
      <c r="W63" s="8" t="str">
        <f t="shared" si="72"/>
      </c>
      <c r="X63" s="8" t="str">
        <f t="shared" si="72"/>
      </c>
      <c r="Y63" s="8" t="str">
        <f t="shared" si="72"/>
      </c>
      <c r="Z63" s="8" t="str">
        <f t="shared" si="72"/>
      </c>
      <c r="AA63" s="8" t="str">
        <f t="shared" si="72"/>
      </c>
      <c r="AB63" s="8" t="str">
        <f t="shared" si="72"/>
      </c>
      <c r="AC63" s="8" t="str">
        <f t="shared" si="72"/>
      </c>
      <c r="AD63" s="8" t="str">
        <f t="shared" si="72"/>
      </c>
      <c r="AE63" s="8" t="str">
        <f t="shared" si="72"/>
      </c>
      <c r="AF63" s="8" t="str">
        <f t="shared" si="72"/>
      </c>
      <c r="AG63" s="8" t="str">
        <f t="shared" si="72"/>
      </c>
      <c r="AH63" s="8" t="n">
        <f t="shared" ref="AH63:AV63" si="73">IFERROR(AH37/SUMIFS(AH$27:AH$48,$M$27:$M$48,$M37),"")</f>
        <v>0.93872917368781483</v>
      </c>
      <c r="AI63" s="8" t="n">
        <f t="shared" si="73"/>
        <v>0.94714342993130007</v>
      </c>
      <c r="AJ63" s="8" t="n">
        <f t="shared" si="73"/>
        <v>0.94662439714931135</v>
      </c>
      <c r="AK63" s="8" t="n">
        <f t="shared" si="73"/>
        <v>0.94250767091588572</v>
      </c>
      <c r="AL63" s="8" t="n">
        <f t="shared" si="73"/>
        <v>6.739836589504178E-7</v>
      </c>
      <c r="AM63" s="8" t="n">
        <f t="shared" si="73"/>
        <v>-2.3486437834803594E-7</v>
      </c>
      <c r="AN63" s="8" t="str">
        <f t="shared" si="73"/>
      </c>
      <c r="AO63" s="8" t="n">
        <f t="shared" si="73"/>
        <v>-3.2211539042482229E-8</v>
      </c>
      <c r="AP63" s="8" t="str">
        <f t="shared" si="73"/>
      </c>
      <c r="AQ63" s="8" t="str">
        <f t="shared" si="73"/>
      </c>
      <c r="AR63" s="8" t="n">
        <f t="shared" si="73"/>
        <v>-9.3303992615999057E-8</v>
      </c>
      <c r="AS63" s="8" t="str">
        <f t="shared" si="73"/>
      </c>
      <c r="AT63" s="8" t="str">
        <f t="shared" si="73"/>
      </c>
      <c r="AU63" s="8" t="str">
        <f t="shared" si="73"/>
      </c>
      <c r="AV63" s="96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5" t="str">
        <f t="shared" si="49"/>
        <v>Not MFG, U.S. Place
of Performance</v>
      </c>
      <c r="N64" s="54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8" t="n">
        <f t="shared" ref="AH64:AV64" si="75">IFERROR(AH38/SUMIFS(AH$27:AH$48,$M$27:$M$48,$M38),"")</f>
        <v>0.99414909488446179</v>
      </c>
      <c r="AI64" s="8" t="n">
        <f t="shared" si="75"/>
        <v>0.98820076116719735</v>
      </c>
      <c r="AJ64" s="8" t="n">
        <f t="shared" si="75"/>
        <v>0.986414430036745</v>
      </c>
      <c r="AK64" s="8" t="n">
        <f t="shared" si="75"/>
        <v>0.99983203415158917</v>
      </c>
      <c r="AL64" s="8" t="n">
        <f t="shared" si="75"/>
        <v>0.99977452914441345</v>
      </c>
      <c r="AM64" s="8" t="n">
        <f t="shared" si="75"/>
        <v>0.99998114842124397</v>
      </c>
      <c r="AN64" s="8" t="n">
        <f t="shared" si="75"/>
        <v>0.99995755695608013</v>
      </c>
      <c r="AO64" s="8" t="n">
        <f t="shared" si="75"/>
        <v>0.99661683292185133</v>
      </c>
      <c r="AP64" s="8" t="n">
        <f t="shared" si="75"/>
        <v>0.99992386994334814</v>
      </c>
      <c r="AQ64" s="8" t="n">
        <f t="shared" si="75"/>
        <v>0.9997555848676557</v>
      </c>
      <c r="AR64" s="8" t="n">
        <f t="shared" si="75"/>
        <v>0.99964557824630429</v>
      </c>
      <c r="AS64" s="8" t="n">
        <f t="shared" si="75"/>
        <v>0.99918434267195033</v>
      </c>
      <c r="AT64" s="8" t="n">
        <f t="shared" si="75"/>
        <v>0.99868776091113454</v>
      </c>
      <c r="AU64" s="8" t="n">
        <f t="shared" si="75"/>
        <v>0.9986781779387498</v>
      </c>
      <c r="AV64" s="96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5" t="str">
        <f t="shared" si="49"/>
        <v>U.S. Manufactured,
Foreign Vendor or
Origin</v>
      </c>
      <c r="N65" s="54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8" t="n">
        <f t="shared" ref="AH65:AV65" si="77">IFERROR(AH39/SUMIFS(AH$27:AH$48,$M$27:$M$48,$M39),"")</f>
        <v>0</v>
      </c>
      <c r="AI65" s="8" t="str">
        <f t="shared" si="77"/>
      </c>
      <c r="AJ65" s="8" t="str">
        <f t="shared" si="77"/>
      </c>
      <c r="AK65" s="8" t="str">
        <f t="shared" si="77"/>
      </c>
      <c r="AL65" s="8" t="n">
        <f t="shared" si="77"/>
        <v>3.3102069710357783E-3</v>
      </c>
      <c r="AM65" s="8" t="n">
        <f t="shared" si="77"/>
        <v>2.6594939863793569E-3</v>
      </c>
      <c r="AN65" s="8" t="n">
        <f t="shared" si="77"/>
        <v>2.054265401757713E-3</v>
      </c>
      <c r="AO65" s="8" t="n">
        <f t="shared" si="77"/>
        <v>2.7017899502701052E-3</v>
      </c>
      <c r="AP65" s="8" t="n">
        <f t="shared" si="77"/>
        <v>2.6639302533641384E-3</v>
      </c>
      <c r="AQ65" s="8" t="n">
        <f t="shared" si="77"/>
        <v>3.8578232399245635E-3</v>
      </c>
      <c r="AR65" s="8" t="n">
        <f t="shared" si="77"/>
        <v>3.2320878940647188E-3</v>
      </c>
      <c r="AS65" s="8" t="n">
        <f t="shared" si="77"/>
        <v>3.5568903883179443E-3</v>
      </c>
      <c r="AT65" s="8" t="n">
        <f t="shared" si="77"/>
        <v>5.1794379326472288E-3</v>
      </c>
      <c r="AU65" s="8" t="n">
        <f t="shared" si="77"/>
        <v>5.1793808010264994E-3</v>
      </c>
      <c r="AV65" s="96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5" t="n">
        <f t="shared" si="49"/>
        <v>0</v>
      </c>
      <c r="N66" s="54" t="n">
        <f t="shared" si="49"/>
        <v>4007633312.4464002</v>
      </c>
      <c r="O66" s="8" t="str">
        <f t="shared" ref="O66:AG66" si="78">IFERROR(O46/SUMIFS(O$21:O$36,$M$21:$M$36,$M66),"")</f>
      </c>
      <c r="P66" s="8" t="str">
        <f t="shared" si="78"/>
      </c>
      <c r="Q66" s="8" t="str">
        <f t="shared" si="78"/>
      </c>
      <c r="R66" s="8" t="str">
        <f t="shared" si="78"/>
      </c>
      <c r="S66" s="8" t="str">
        <f t="shared" si="78"/>
      </c>
      <c r="T66" s="8" t="str">
        <f t="shared" si="78"/>
      </c>
      <c r="U66" s="8" t="str">
        <f t="shared" si="78"/>
      </c>
      <c r="V66" s="8" t="str">
        <f t="shared" si="78"/>
      </c>
      <c r="W66" s="8" t="str">
        <f t="shared" si="78"/>
      </c>
      <c r="X66" s="8" t="str">
        <f t="shared" si="78"/>
      </c>
      <c r="Y66" s="8" t="str">
        <f t="shared" si="78"/>
      </c>
      <c r="Z66" s="8" t="str">
        <f t="shared" si="78"/>
      </c>
      <c r="AA66" s="8" t="str">
        <f t="shared" si="78"/>
      </c>
      <c r="AB66" s="8" t="str">
        <f t="shared" si="78"/>
      </c>
      <c r="AC66" s="8" t="str">
        <f t="shared" si="78"/>
      </c>
      <c r="AD66" s="8" t="str">
        <f t="shared" si="78"/>
      </c>
      <c r="AE66" s="8" t="str">
        <f t="shared" si="78"/>
      </c>
      <c r="AF66" s="8" t="str">
        <f t="shared" si="78"/>
      </c>
      <c r="AG66" s="8" t="str">
        <f t="shared" si="78"/>
      </c>
      <c r="AH66" s="8" t="n">
        <f t="shared" ref="AH66:AV66" si="79">IFERROR(AH40/SUMIFS(AH$27:AH$48,$M$27:$M$48,$M40),"")</f>
        <v>0.70449909141281175</v>
      </c>
      <c r="AI66" s="8" t="n">
        <f t="shared" si="79"/>
        <v>1.0111257292010936</v>
      </c>
      <c r="AJ66" s="8" t="n">
        <f t="shared" si="79"/>
        <v>1.0394328064961622</v>
      </c>
      <c r="AK66" s="8" t="n">
        <f t="shared" si="79"/>
        <v>1.0171643539937769</v>
      </c>
      <c r="AL66" s="8" t="n">
        <f t="shared" si="79"/>
        <v>0.38747324462170635</v>
      </c>
      <c r="AM66" s="8" t="n">
        <f t="shared" si="79"/>
        <v>0.42401506989017351</v>
      </c>
      <c r="AN66" s="8" t="n">
        <f t="shared" si="79"/>
        <v>0.44390770253036282</v>
      </c>
      <c r="AO66" s="8" t="n">
        <f t="shared" si="79"/>
        <v>0.18835376433269418</v>
      </c>
      <c r="AP66" s="8" t="n">
        <f t="shared" si="79"/>
        <v>0.4126763582465911</v>
      </c>
      <c r="AQ66" s="8" t="n">
        <f t="shared" si="79"/>
        <v>0.28346516394888011</v>
      </c>
      <c r="AR66" s="8" t="n">
        <f t="shared" si="79"/>
        <v>0.14908430954011331</v>
      </c>
      <c r="AS66" s="8" t="n">
        <f t="shared" si="79"/>
        <v>-1.4537077483800624E-2</v>
      </c>
      <c r="AT66" s="8" t="n">
        <f t="shared" si="79"/>
        <v>2.4378589912501282E-3</v>
      </c>
      <c r="AU66" s="8" t="n">
        <f t="shared" si="79"/>
        <v>2.4283161057044485E-3</v>
      </c>
      <c r="AV66" s="96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5" t="str">
        <f t="shared" si="49"/>
        <v>MFG Outside U.S.,
Use outside U.S.</v>
      </c>
      <c r="N67" s="54" t="n">
        <f t="shared" si="49"/>
        <v>0</v>
      </c>
      <c r="O67" s="8" t="str">
        <f t="shared" ref="O67:AG67" si="80">IFERROR(O47/SUMIFS(O$21:O$36,$M$21:$M$36,$M67),"")</f>
      </c>
      <c r="P67" s="8" t="str">
        <f t="shared" si="80"/>
      </c>
      <c r="Q67" s="8" t="str">
        <f t="shared" si="80"/>
      </c>
      <c r="R67" s="8" t="str">
        <f t="shared" si="80"/>
      </c>
      <c r="S67" s="8" t="str">
        <f t="shared" si="80"/>
      </c>
      <c r="T67" s="8" t="str">
        <f t="shared" si="80"/>
      </c>
      <c r="U67" s="8" t="str">
        <f t="shared" si="80"/>
      </c>
      <c r="V67" s="8" t="str">
        <f t="shared" si="80"/>
      </c>
      <c r="W67" s="8" t="str">
        <f t="shared" si="80"/>
      </c>
      <c r="X67" s="8" t="str">
        <f t="shared" si="80"/>
      </c>
      <c r="Y67" s="8" t="str">
        <f t="shared" si="80"/>
      </c>
      <c r="Z67" s="8" t="str">
        <f t="shared" si="80"/>
      </c>
      <c r="AA67" s="8" t="str">
        <f t="shared" si="80"/>
      </c>
      <c r="AB67" s="8" t="str">
        <f t="shared" si="80"/>
      </c>
      <c r="AC67" s="8" t="str">
        <f t="shared" si="80"/>
      </c>
      <c r="AD67" s="8" t="str">
        <f t="shared" si="80"/>
      </c>
      <c r="AE67" s="8" t="str">
        <f t="shared" si="80"/>
      </c>
      <c r="AF67" s="8" t="str">
        <f t="shared" si="80"/>
      </c>
      <c r="AG67" s="8" t="str">
        <f t="shared" si="80"/>
      </c>
      <c r="AH67" s="8" t="str">
        <f t="shared" ref="AH67:AV67" si="81">IFERROR(AH41/SUMIFS(AH$27:AH$48,$M$27:$M$48,$M41),"")</f>
      </c>
      <c r="AI67" s="8" t="str">
        <f t="shared" si="81"/>
      </c>
      <c r="AJ67" s="8" t="str">
        <f t="shared" si="81"/>
      </c>
      <c r="AK67" s="8" t="str">
        <f t="shared" si="81"/>
      </c>
      <c r="AL67" s="8" t="n">
        <f t="shared" si="81"/>
        <v>-6.8446733818968908E-7</v>
      </c>
      <c r="AM67" s="8" t="n">
        <f t="shared" si="81"/>
        <v>0</v>
      </c>
      <c r="AN67" s="8" t="str">
        <f t="shared" si="81"/>
      </c>
      <c r="AO67" s="8" t="str">
        <f t="shared" si="81"/>
      </c>
      <c r="AP67" s="8" t="str">
        <f t="shared" si="81"/>
      </c>
      <c r="AQ67" s="8" t="str">
        <f t="shared" si="81"/>
      </c>
      <c r="AR67" s="8" t="n">
        <f t="shared" si="81"/>
        <v>0</v>
      </c>
      <c r="AS67" s="8" t="str">
        <f t="shared" si="81"/>
      </c>
      <c r="AT67" s="8" t="str">
        <f t="shared" si="81"/>
      </c>
      <c r="AU67" s="8" t="str">
        <f t="shared" si="81"/>
      </c>
      <c r="AV67" s="96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4" t="str">
        <f t="shared" si="49"/>
        <v>Not MFG, Foreign
Place of
Performance</v>
      </c>
      <c r="N68" s="62" t="n">
        <f t="shared" si="49"/>
        <v>0</v>
      </c>
      <c r="O68" s="94" t="str">
        <f t="shared" ref="O68:AG68" si="82">IFERROR(O48/SUMIFS(O$21:O$36,$M$21:$M$36,$M68),"")</f>
      </c>
      <c r="P68" s="94" t="str">
        <f t="shared" si="82"/>
      </c>
      <c r="Q68" s="94" t="str">
        <f t="shared" si="82"/>
      </c>
      <c r="R68" s="94" t="str">
        <f t="shared" si="82"/>
      </c>
      <c r="S68" s="94" t="str">
        <f t="shared" si="82"/>
      </c>
      <c r="T68" s="94" t="str">
        <f t="shared" si="82"/>
      </c>
      <c r="U68" s="94" t="str">
        <f t="shared" si="82"/>
      </c>
      <c r="V68" s="94" t="str">
        <f t="shared" si="82"/>
      </c>
      <c r="W68" s="94" t="str">
        <f t="shared" si="82"/>
      </c>
      <c r="X68" s="94" t="str">
        <f t="shared" si="82"/>
      </c>
      <c r="Y68" s="94" t="str">
        <f t="shared" si="82"/>
      </c>
      <c r="Z68" s="94" t="str">
        <f t="shared" si="82"/>
      </c>
      <c r="AA68" s="94" t="str">
        <f t="shared" si="82"/>
      </c>
      <c r="AB68" s="94" t="str">
        <f t="shared" si="82"/>
      </c>
      <c r="AC68" s="94" t="str">
        <f t="shared" si="82"/>
      </c>
      <c r="AD68" s="94" t="str">
        <f t="shared" si="82"/>
      </c>
      <c r="AE68" s="94" t="str">
        <f t="shared" si="82"/>
      </c>
      <c r="AF68" s="94" t="str">
        <f t="shared" si="82"/>
      </c>
      <c r="AG68" s="94" t="str">
        <f t="shared" si="82"/>
      </c>
      <c r="AH68" s="94" t="str">
        <f t="shared" ref="AH68:AV68" si="83">IFERROR(AH42/SUMIFS(AH$27:AH$48,$M$27:$M$48,$M42),"")</f>
      </c>
      <c r="AI68" s="94" t="str">
        <f t="shared" si="83"/>
      </c>
      <c r="AJ68" s="94" t="str">
        <f t="shared" si="83"/>
      </c>
      <c r="AK68" s="94" t="str">
        <f t="shared" si="83"/>
      </c>
      <c r="AL68" s="94" t="n">
        <f t="shared" si="83"/>
        <v>0.98948550981637973</v>
      </c>
      <c r="AM68" s="94" t="n">
        <f t="shared" si="83"/>
        <v>0.99470777426214119</v>
      </c>
      <c r="AN68" s="94" t="n">
        <f t="shared" si="83"/>
        <v>0.9944514978095903</v>
      </c>
      <c r="AO68" s="94" t="n">
        <f t="shared" si="83"/>
        <v>0.99448283742208776</v>
      </c>
      <c r="AP68" s="94" t="n">
        <f t="shared" si="83"/>
        <v>0.99500391458209603</v>
      </c>
      <c r="AQ68" s="94" t="n">
        <f t="shared" si="83"/>
        <v>0.99626421278707566</v>
      </c>
      <c r="AR68" s="94" t="n">
        <f t="shared" si="83"/>
        <v>0.99617492252529216</v>
      </c>
      <c r="AS68" s="94" t="n">
        <f t="shared" si="83"/>
        <v>0.99705268715322859</v>
      </c>
      <c r="AT68" s="94" t="n">
        <f t="shared" si="83"/>
        <v>0.99692221450535801</v>
      </c>
      <c r="AU68" s="94" t="n">
        <f t="shared" si="83"/>
        <v>0.99692314678678962</v>
      </c>
      <c r="AV68" s="97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6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95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5" t="n">
        <f t="shared" si="49"/>
        <v>0</v>
      </c>
      <c r="N70" s="54" t="n">
        <f t="shared" si="49"/>
        <v>0</v>
      </c>
      <c r="O70" s="8" t="str">
        <f t="shared" ref="O70:AG70" si="86">IFERROR(O50/SUMIFS(O$21:O$36,$M$21:$M$36,$M70),"")</f>
      </c>
      <c r="P70" s="8" t="str">
        <f t="shared" si="86"/>
      </c>
      <c r="Q70" s="8" t="str">
        <f t="shared" si="86"/>
      </c>
      <c r="R70" s="8" t="str">
        <f t="shared" si="86"/>
      </c>
      <c r="S70" s="8" t="str">
        <f t="shared" si="86"/>
      </c>
      <c r="T70" s="8" t="str">
        <f t="shared" si="86"/>
      </c>
      <c r="U70" s="8" t="str">
        <f t="shared" si="86"/>
      </c>
      <c r="V70" s="8" t="str">
        <f t="shared" si="86"/>
      </c>
      <c r="W70" s="8" t="str">
        <f t="shared" si="86"/>
      </c>
      <c r="X70" s="8" t="str">
        <f t="shared" si="86"/>
      </c>
      <c r="Y70" s="8" t="str">
        <f t="shared" si="86"/>
      </c>
      <c r="Z70" s="8" t="str">
        <f t="shared" si="86"/>
      </c>
      <c r="AA70" s="8" t="str">
        <f t="shared" si="86"/>
      </c>
      <c r="AB70" s="8" t="str">
        <f t="shared" si="86"/>
      </c>
      <c r="AC70" s="8" t="str">
        <f t="shared" si="86"/>
      </c>
      <c r="AD70" s="8" t="str">
        <f t="shared" si="86"/>
      </c>
      <c r="AE70" s="8" t="str">
        <f t="shared" si="86"/>
      </c>
      <c r="AF70" s="8" t="str">
        <f t="shared" si="86"/>
      </c>
      <c r="AG70" s="8" t="str">
        <f t="shared" si="86"/>
      </c>
      <c r="AH70" s="8" t="str">
        <f t="shared" ref="AH70:AV70" si="87">IFERROR(AH44/SUMIFS(AH$27:AH$48,$M$27:$M$48,$M44),"")</f>
      </c>
      <c r="AI70" s="8" t="n">
        <f t="shared" si="87"/>
        <v>0</v>
      </c>
      <c r="AJ70" s="8" t="str">
        <f t="shared" si="87"/>
      </c>
      <c r="AK70" s="8" t="n">
        <f t="shared" si="87"/>
        <v>0</v>
      </c>
      <c r="AL70" s="8" t="str">
        <f t="shared" si="87"/>
      </c>
      <c r="AM70" s="8" t="str">
        <f t="shared" si="87"/>
      </c>
      <c r="AN70" s="8" t="str">
        <f t="shared" si="87"/>
      </c>
      <c r="AO70" s="8" t="str">
        <f t="shared" si="87"/>
      </c>
      <c r="AP70" s="8" t="str">
        <f t="shared" si="87"/>
      </c>
      <c r="AQ70" s="8" t="str">
        <f t="shared" si="87"/>
      </c>
      <c r="AR70" s="8" t="str">
        <f t="shared" si="87"/>
      </c>
      <c r="AS70" s="8" t="str">
        <f t="shared" si="87"/>
      </c>
      <c r="AT70" s="8" t="str">
        <f t="shared" si="87"/>
      </c>
      <c r="AU70" s="8" t="n">
        <f t="shared" si="87"/>
        <v>3.8659444590966074E-4</v>
      </c>
      <c r="AV70" s="96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5" t="str">
        <f t="shared" si="49"/>
        <v>NA</v>
      </c>
      <c r="N71" s="54" t="n">
        <f t="shared" si="49"/>
        <v>6772276301.8213997</v>
      </c>
      <c r="O71" s="8" t="n">
        <f t="shared" ref="O71:AG71" si="88">IFERROR(O51/SUMIFS(O$21:O$36,$M$21:$M$36,$M71),"")</f>
        <v>0</v>
      </c>
      <c r="P71" s="8" t="n">
        <f t="shared" si="88"/>
        <v>0</v>
      </c>
      <c r="Q71" s="8" t="n">
        <f t="shared" si="88"/>
        <v>0</v>
      </c>
      <c r="R71" s="8" t="n">
        <f t="shared" si="88"/>
        <v>0</v>
      </c>
      <c r="S71" s="8" t="n">
        <f t="shared" si="88"/>
        <v>0</v>
      </c>
      <c r="T71" s="8" t="n">
        <f t="shared" si="88"/>
        <v>0</v>
      </c>
      <c r="U71" s="8" t="n">
        <f t="shared" si="88"/>
        <v>0</v>
      </c>
      <c r="V71" s="8" t="n">
        <f t="shared" si="88"/>
        <v>0</v>
      </c>
      <c r="W71" s="8" t="n">
        <f t="shared" si="88"/>
        <v>0</v>
      </c>
      <c r="X71" s="8" t="n">
        <f t="shared" si="88"/>
        <v>0</v>
      </c>
      <c r="Y71" s="8" t="n">
        <f t="shared" si="88"/>
        <v>0</v>
      </c>
      <c r="Z71" s="8" t="n">
        <f t="shared" si="88"/>
        <v>0</v>
      </c>
      <c r="AA71" s="8" t="n">
        <f t="shared" si="88"/>
        <v>0</v>
      </c>
      <c r="AB71" s="8" t="n">
        <f t="shared" si="88"/>
        <v>0</v>
      </c>
      <c r="AC71" s="8" t="n">
        <f t="shared" si="88"/>
        <v>0</v>
      </c>
      <c r="AD71" s="8" t="n">
        <f t="shared" si="88"/>
        <v>0</v>
      </c>
      <c r="AE71" s="8" t="n">
        <f t="shared" si="88"/>
        <v>0</v>
      </c>
      <c r="AF71" s="8" t="n">
        <f t="shared" si="88"/>
        <v>0</v>
      </c>
      <c r="AG71" s="8" t="n">
        <f t="shared" si="88"/>
        <v>0</v>
      </c>
      <c r="AH71" s="8" t="n">
        <f t="shared" ref="AH71:AV71" si="89">IFERROR(AH45/SUMIFS(AH$27:AH$48,$M$27:$M$48,$M45),"")</f>
        <v>0.3333348582638383</v>
      </c>
      <c r="AI71" s="8" t="n">
        <f t="shared" si="89"/>
        <v>0.33333423664248113</v>
      </c>
      <c r="AJ71" s="8" t="n">
        <f t="shared" si="89"/>
        <v>0.33333336202787567</v>
      </c>
      <c r="AK71" s="8" t="str">
        <f t="shared" si="89"/>
      </c>
      <c r="AL71" s="8" t="str">
        <f t="shared" si="89"/>
      </c>
      <c r="AM71" s="8" t="str">
        <f t="shared" si="89"/>
      </c>
      <c r="AN71" s="8" t="str">
        <f t="shared" si="89"/>
      </c>
      <c r="AO71" s="8" t="str">
        <f t="shared" si="89"/>
      </c>
      <c r="AP71" s="8" t="str">
        <f t="shared" si="89"/>
      </c>
      <c r="AQ71" s="8" t="str">
        <f t="shared" si="89"/>
      </c>
      <c r="AR71" s="8" t="str">
        <f t="shared" si="89"/>
      </c>
      <c r="AS71" s="8" t="str">
        <f t="shared" si="89"/>
      </c>
      <c r="AT71" s="8" t="str">
        <f t="shared" si="89"/>
      </c>
      <c r="AU71" s="8" t="str">
        <f t="shared" si="89"/>
      </c>
      <c r="AV71" s="96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5" t="str">
        <f t="shared" si="49"/>
        <v>U.S. Manufactured</v>
      </c>
      <c r="N72" s="54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8" t="n">
        <f t="shared" ref="AH72:AV72" si="91">IFERROR(AH46/SUMIFS(AH$27:AH$48,$M$27:$M$48,$M46),"")</f>
        <v>1</v>
      </c>
      <c r="AI72" s="8" t="n">
        <f t="shared" si="91"/>
        <v>1</v>
      </c>
      <c r="AJ72" s="8" t="str">
        <f t="shared" si="91"/>
      </c>
      <c r="AK72" s="8" t="str">
        <f t="shared" si="91"/>
      </c>
      <c r="AL72" s="8" t="str">
        <f t="shared" si="91"/>
      </c>
      <c r="AM72" s="8" t="str">
        <f t="shared" si="91"/>
      </c>
      <c r="AN72" s="8" t="str">
        <f t="shared" si="91"/>
      </c>
      <c r="AO72" s="8" t="str">
        <f t="shared" si="91"/>
      </c>
      <c r="AP72" s="8" t="str">
        <f t="shared" si="91"/>
      </c>
      <c r="AQ72" s="8" t="str">
        <f t="shared" si="91"/>
      </c>
      <c r="AR72" s="8" t="str">
        <f t="shared" si="91"/>
      </c>
      <c r="AS72" s="8" t="str">
        <f t="shared" si="91"/>
      </c>
      <c r="AT72" s="8" t="str">
        <f t="shared" si="91"/>
      </c>
      <c r="AU72" s="8" t="str">
        <f t="shared" si="91"/>
      </c>
      <c r="AV72" s="96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5" t="n">
        <f t="shared" si="49"/>
        <v>0</v>
      </c>
      <c r="N73" s="54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8" t="n">
        <f t="shared" ref="AH73:AV73" si="93">IFERROR(AH47/SUMIFS(AH$27:AH$48,$M$27:$M$48,$M47),"")</f>
        <v>0.13421896196281338</v>
      </c>
      <c r="AI73" s="8" t="n">
        <f t="shared" si="93"/>
        <v>-5.3984776374348207E-3</v>
      </c>
      <c r="AJ73" s="8" t="n">
        <f t="shared" si="93"/>
        <v>-1.1711761788075703E-4</v>
      </c>
      <c r="AK73" s="8" t="n">
        <f t="shared" si="93"/>
        <v>-1.7164353993776794E-2</v>
      </c>
      <c r="AL73" s="8" t="str">
        <f t="shared" si="93"/>
      </c>
      <c r="AM73" s="8" t="n">
        <f t="shared" si="93"/>
        <v>9.5772852599009667E-5</v>
      </c>
      <c r="AN73" s="8" t="n">
        <f t="shared" si="93"/>
        <v>1.3666547514294223E-2</v>
      </c>
      <c r="AO73" s="8" t="n">
        <f t="shared" si="93"/>
        <v>6.6987189503506551E-3</v>
      </c>
      <c r="AP73" s="8" t="n">
        <f t="shared" si="93"/>
        <v>-7.6640043564489579E-4</v>
      </c>
      <c r="AQ73" s="8" t="n">
        <f t="shared" si="93"/>
        <v>2.9255684072189577E-3</v>
      </c>
      <c r="AR73" s="8" t="n">
        <f t="shared" si="93"/>
        <v>2.5073928609647468E-3</v>
      </c>
      <c r="AS73" s="8" t="n">
        <f t="shared" si="93"/>
        <v>2.9586067978491586E-3</v>
      </c>
      <c r="AT73" s="8" t="n">
        <f t="shared" si="93"/>
        <v>0</v>
      </c>
      <c r="AU73" s="8" t="n">
        <f t="shared" si="93"/>
        <v>3.6100683235571768E-3</v>
      </c>
      <c r="AV73" s="96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4" t="str">
        <f t="shared" si="49"/>
        <v>NA</v>
      </c>
      <c r="N74" s="62" t="n">
        <f t="shared" si="49"/>
        <v>13544552603.642799</v>
      </c>
      <c r="O74" s="94" t="str">
        <f t="shared" ref="O74:AG74" si="94">IFERROR(O54/SUMIFS(O$21:O$36,$M$21:$M$36,$M74),"")</f>
      </c>
      <c r="P74" s="94" t="str">
        <f t="shared" si="94"/>
      </c>
      <c r="Q74" s="94" t="str">
        <f t="shared" si="94"/>
      </c>
      <c r="R74" s="94" t="str">
        <f t="shared" si="94"/>
      </c>
      <c r="S74" s="94" t="str">
        <f t="shared" si="94"/>
      </c>
      <c r="T74" s="94" t="str">
        <f t="shared" si="94"/>
      </c>
      <c r="U74" s="94" t="str">
        <f t="shared" si="94"/>
      </c>
      <c r="V74" s="94" t="str">
        <f t="shared" si="94"/>
      </c>
      <c r="W74" s="94" t="str">
        <f t="shared" si="94"/>
      </c>
      <c r="X74" s="94" t="str">
        <f t="shared" si="94"/>
      </c>
      <c r="Y74" s="94" t="str">
        <f t="shared" si="94"/>
      </c>
      <c r="Z74" s="94" t="str">
        <f t="shared" si="94"/>
      </c>
      <c r="AA74" s="94" t="str">
        <f t="shared" si="94"/>
      </c>
      <c r="AB74" s="94" t="str">
        <f t="shared" si="94"/>
      </c>
      <c r="AC74" s="94" t="str">
        <f t="shared" si="94"/>
      </c>
      <c r="AD74" s="94" t="str">
        <f t="shared" si="94"/>
      </c>
      <c r="AE74" s="94" t="str">
        <f t="shared" si="94"/>
      </c>
      <c r="AF74" s="94" t="str">
        <f t="shared" si="94"/>
      </c>
      <c r="AG74" s="94" t="str">
        <f t="shared" si="94"/>
      </c>
      <c r="AH74" s="94" t="n">
        <f t="shared" ref="AH74:AV74" si="95">IFERROR(AH48/SUMIFS(AH$27:AH$48,$M$27:$M$48,$M48),"")</f>
        <v>0.66666514173616165</v>
      </c>
      <c r="AI74" s="94" t="n">
        <f t="shared" si="95"/>
        <v>0.66666576335751893</v>
      </c>
      <c r="AJ74" s="94" t="n">
        <f t="shared" si="95"/>
        <v>0.66666663797212422</v>
      </c>
      <c r="AK74" s="94" t="n">
        <f t="shared" si="95"/>
        <v>1</v>
      </c>
      <c r="AL74" s="94" t="n">
        <f t="shared" si="95"/>
        <v>1</v>
      </c>
      <c r="AM74" s="94" t="n">
        <f t="shared" si="95"/>
        <v>1</v>
      </c>
      <c r="AN74" s="94" t="n">
        <f t="shared" si="95"/>
        <v>1</v>
      </c>
      <c r="AO74" s="94" t="n">
        <f t="shared" si="95"/>
        <v>1</v>
      </c>
      <c r="AP74" s="94" t="n">
        <f t="shared" si="95"/>
        <v>1</v>
      </c>
      <c r="AQ74" s="94" t="n">
        <f t="shared" si="95"/>
        <v>1</v>
      </c>
      <c r="AR74" s="94" t="n">
        <f t="shared" si="95"/>
        <v>1</v>
      </c>
      <c r="AS74" s="94" t="n">
        <f t="shared" si="95"/>
        <v>1</v>
      </c>
      <c r="AT74" s="94" t="n">
        <f t="shared" si="95"/>
        <v>1</v>
      </c>
      <c r="AU74" s="94" t="str">
        <f t="shared" si="95"/>
      </c>
      <c r="AV74" s="97" t="str">
        <f t="shared" si="95"/>
      </c>
    </row>
    <row r="75"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 t="b">
        <f t="shared" ref="AH75:AV75" si="96">SUM(AH53:AH74)=3</f>
        <v>0</v>
      </c>
      <c r="AI75" s="8" t="b">
        <f t="shared" si="96"/>
        <v>0</v>
      </c>
      <c r="AJ75" s="8" t="b">
        <f t="shared" si="96"/>
        <v>0</v>
      </c>
      <c r="AK75" s="8" t="b">
        <f t="shared" si="96"/>
        <v>0</v>
      </c>
      <c r="AL75" s="8" t="b">
        <f t="shared" si="96"/>
        <v>0</v>
      </c>
      <c r="AM75" s="8" t="b">
        <f t="shared" si="96"/>
        <v>0</v>
      </c>
      <c r="AN75" s="8" t="b">
        <f t="shared" si="96"/>
        <v>0</v>
      </c>
      <c r="AO75" s="8" t="b">
        <f t="shared" si="96"/>
        <v>0</v>
      </c>
      <c r="AP75" s="8" t="b">
        <f t="shared" si="96"/>
        <v>0</v>
      </c>
      <c r="AQ75" s="8" t="b">
        <f t="shared" si="96"/>
        <v>0</v>
      </c>
      <c r="AR75" s="8" t="b">
        <f t="shared" si="96"/>
        <v>0</v>
      </c>
      <c r="AS75" s="8" t="b">
        <f t="shared" si="96"/>
        <v>0</v>
      </c>
      <c r="AT75" s="8" t="b">
        <f t="shared" si="96"/>
        <v>0</v>
      </c>
      <c r="AU75" s="8" t="b">
        <f t="shared" si="96"/>
        <v>0</v>
      </c>
      <c r="AV75" s="8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2" t="s">
        <v>567</v>
      </c>
      <c r="M2" s="2"/>
      <c r="N2" s="2"/>
      <c r="O2" s="2" t="n">
        <v>1647626000</v>
      </c>
      <c r="P2" s="2" t="n">
        <v>1820342000</v>
      </c>
      <c r="Q2" s="2" t="n">
        <v>2306858000</v>
      </c>
      <c r="R2" s="2" t="n">
        <v>2320958000</v>
      </c>
      <c r="S2" s="2" t="n">
        <v>1941597000</v>
      </c>
      <c r="T2" s="2" t="n">
        <v>1759138000</v>
      </c>
      <c r="U2" s="2" t="n">
        <v>1526832000</v>
      </c>
      <c r="V2" s="2" t="n">
        <v>1802919000</v>
      </c>
      <c r="W2" s="2" t="n">
        <v>2254597000</v>
      </c>
      <c r="X2" s="2" t="n">
        <v>2457830000</v>
      </c>
      <c r="Y2" s="2" t="n">
        <v>2657287000</v>
      </c>
      <c r="Z2" s="2" t="n">
        <v>3069327000</v>
      </c>
      <c r="AA2" s="2" t="n">
        <v>2983417000</v>
      </c>
      <c r="AB2" s="2" t="n">
        <v>3182264000</v>
      </c>
      <c r="AC2" s="2" t="n">
        <v>3560166000</v>
      </c>
      <c r="AD2" s="2" t="n">
        <v>3703958413.1599998</v>
      </c>
      <c r="AE2" s="2" t="n">
        <v>4529362193</v>
      </c>
      <c r="AF2" s="2" t="n">
        <v>4654631000</v>
      </c>
      <c r="AG2" s="2" t="n">
        <v>4672017610.0100002</v>
      </c>
      <c r="AH2" s="2" t="n">
        <v>5014421536.3999996</v>
      </c>
      <c r="AI2" s="2" t="n">
        <v>5366912801.5200005</v>
      </c>
      <c r="AJ2" s="2" t="n">
        <v>6381963542.7799997</v>
      </c>
      <c r="AK2" s="2" t="n">
        <v>6747133135.6599998</v>
      </c>
      <c r="AL2" s="2" t="n">
        <v>8072281205.6999998</v>
      </c>
      <c r="AM2" s="2" t="n">
        <v>10540757674.440001</v>
      </c>
      <c r="AN2" s="2" t="n">
        <v>12837555953.34</v>
      </c>
      <c r="AO2" s="2" t="n">
        <v>15099300635.74</v>
      </c>
      <c r="AP2" s="2" t="n">
        <v>20557862019.509998</v>
      </c>
      <c r="AQ2" s="2" t="n">
        <v>37423305817.230003</v>
      </c>
      <c r="AR2" s="2" t="n">
        <v>49732498550.300003</v>
      </c>
      <c r="AS2" s="2" t="n">
        <v>54636920926.129997</v>
      </c>
      <c r="AT2" s="2" t="n">
        <v>18604273451.43</v>
      </c>
      <c r="AU2" s="2" t="n">
        <v>13773044876.440001</v>
      </c>
      <c r="AV2" s="2" t="n">
        <v>9963317995.0599995</v>
      </c>
      <c r="AW2" s="2" t="n">
        <v>5700301163.5799999</v>
      </c>
      <c r="AX2" s="2" t="n">
        <v>3569098844.48</v>
      </c>
      <c r="AY2" s="2" t="n">
        <v>3309423270.5</v>
      </c>
      <c r="AZ2" s="2" t="n">
        <v>3490018796.1700001</v>
      </c>
      <c r="BA2" s="2" t="n">
        <v>3758393558.0500002</v>
      </c>
      <c r="BB2" s="2" t="n">
        <v>5061833219.3900003</v>
      </c>
      <c r="BC2" s="2" t="n">
        <v>5075787901.5699997</v>
      </c>
      <c r="BD2" s="2" t="n">
        <v>5598053590.0100002</v>
      </c>
      <c r="BE2" s="2" t="n">
        <v>5049671514.25</v>
      </c>
      <c r="BF2" s="2" t="n">
        <v>4856092812.1634998</v>
      </c>
      <c r="BG2" s="2" t="n">
        <v>6240783323.4101</v>
      </c>
      <c r="BH2" s="2"/>
      <c r="BI2" s="2"/>
    </row>
    <row r="3">
      <c r="A3" t="str">
        <f t="shared" si="0"/>
        <v>Cost-Based</v>
      </c>
      <c r="K3" t="s">
        <v>457</v>
      </c>
      <c r="L3" s="2" t="s">
        <v>568</v>
      </c>
      <c r="M3" s="2"/>
      <c r="N3" s="2"/>
      <c r="O3" s="2" t="n">
        <v>13982170000</v>
      </c>
      <c r="P3" s="2" t="n">
        <v>15714692000</v>
      </c>
      <c r="Q3" s="2" t="n">
        <v>18557567000</v>
      </c>
      <c r="R3" s="2" t="n">
        <v>23248951000</v>
      </c>
      <c r="S3" s="2" t="n">
        <v>20752357000</v>
      </c>
      <c r="T3" s="2" t="n">
        <v>22829371000</v>
      </c>
      <c r="U3" s="2" t="n">
        <v>22727206381.73</v>
      </c>
      <c r="V3" s="2" t="n">
        <v>23316908539.950001</v>
      </c>
      <c r="W3" s="2" t="n">
        <v>25228715000</v>
      </c>
      <c r="X3" s="2" t="n">
        <v>24983682000</v>
      </c>
      <c r="Y3" s="2" t="n">
        <v>16840778000</v>
      </c>
      <c r="Z3" s="2" t="n">
        <v>19033470134.529999</v>
      </c>
      <c r="AA3" s="2" t="n">
        <v>19774837000</v>
      </c>
      <c r="AB3" s="2" t="n">
        <v>23153032000</v>
      </c>
      <c r="AC3" s="2" t="n">
        <v>25029827000</v>
      </c>
      <c r="AD3" s="2" t="n">
        <v>23730107105.060001</v>
      </c>
      <c r="AE3" s="2" t="n">
        <v>32739630400</v>
      </c>
      <c r="AF3" s="2" t="n">
        <v>34723140928.800003</v>
      </c>
      <c r="AG3" s="2" t="n">
        <v>40342133633.720001</v>
      </c>
      <c r="AH3" s="2" t="n">
        <v>41017634942.110001</v>
      </c>
      <c r="AI3" s="2" t="n">
        <v>40359575215.190002</v>
      </c>
      <c r="AJ3" s="2" t="n">
        <v>41010891990.790001</v>
      </c>
      <c r="AK3" s="2" t="n">
        <v>43077261684.489998</v>
      </c>
      <c r="AL3" s="2" t="n">
        <v>47986493041.849998</v>
      </c>
      <c r="AM3" s="2" t="n">
        <v>60359498512.959999</v>
      </c>
      <c r="AN3" s="2" t="n">
        <v>72622312779.279999</v>
      </c>
      <c r="AO3" s="2" t="n">
        <v>78919946082.399994</v>
      </c>
      <c r="AP3" s="2" t="n">
        <v>91528343771.259995</v>
      </c>
      <c r="AQ3" s="2" t="n">
        <v>90586691120.429993</v>
      </c>
      <c r="AR3" s="2" t="n">
        <v>92237613209.009995</v>
      </c>
      <c r="AS3" s="2" t="n">
        <v>93377215791.470001</v>
      </c>
      <c r="AT3" s="2" t="n">
        <v>106585040010.63</v>
      </c>
      <c r="AU3" s="2" t="n">
        <v>114613648632.85001</v>
      </c>
      <c r="AV3" s="2" t="n">
        <v>101893579645.11</v>
      </c>
      <c r="AW3" s="2" t="n">
        <v>94998547257.509995</v>
      </c>
      <c r="AX3" s="2" t="n">
        <v>88554670782.050003</v>
      </c>
      <c r="AY3" s="2" t="n">
        <v>84524727053.710007</v>
      </c>
      <c r="AZ3" s="2" t="n">
        <v>88495039217.369995</v>
      </c>
      <c r="BA3" s="2" t="n">
        <v>95472254246.199997</v>
      </c>
      <c r="BB3" s="2" t="n">
        <v>101305085258.08</v>
      </c>
      <c r="BC3" s="2" t="n">
        <v>110672332280.31</v>
      </c>
      <c r="BD3" s="2" t="n">
        <v>109756598506.37</v>
      </c>
      <c r="BE3" s="2" t="n">
        <v>114079555221.03999</v>
      </c>
      <c r="BF3" s="2" t="n">
        <v>118319534084.722</v>
      </c>
      <c r="BG3" s="2" t="n">
        <v>127278745636.94501</v>
      </c>
      <c r="BH3" s="2"/>
      <c r="BI3" s="2"/>
    </row>
    <row r="4">
      <c r="A4" t="str">
        <f t="shared" si="0"/>
        <v>FFP</v>
      </c>
      <c r="K4" t="s">
        <v>444</v>
      </c>
      <c r="L4" s="2" t="s">
        <v>569</v>
      </c>
      <c r="M4" s="2" t="n">
        <v>0</v>
      </c>
      <c r="N4" s="2"/>
      <c r="O4" s="2" t="n">
        <v>27575087730.310001</v>
      </c>
      <c r="P4" s="2" t="n">
        <v>32416936771.990002</v>
      </c>
      <c r="Q4" s="2" t="n">
        <v>43113315000</v>
      </c>
      <c r="R4" s="2" t="n">
        <v>55481352000</v>
      </c>
      <c r="S4" s="2" t="n">
        <v>55652989991.150002</v>
      </c>
      <c r="T4" s="2" t="n">
        <v>64171880000</v>
      </c>
      <c r="U4" s="2" t="n">
        <v>76002077748</v>
      </c>
      <c r="V4" s="2" t="n">
        <v>74402138250</v>
      </c>
      <c r="W4" s="2" t="n">
        <v>80784922000</v>
      </c>
      <c r="X4" s="2" t="n">
        <v>71828742000</v>
      </c>
      <c r="Y4" s="2" t="n">
        <v>55529785021</v>
      </c>
      <c r="Z4" s="2" t="n">
        <v>55343940136</v>
      </c>
      <c r="AA4" s="2" t="n">
        <v>61194898000</v>
      </c>
      <c r="AB4" s="2" t="n">
        <v>51687205019</v>
      </c>
      <c r="AC4" s="2" t="n">
        <v>50073068693.660004</v>
      </c>
      <c r="AD4" s="2" t="n">
        <v>45469613749.050003</v>
      </c>
      <c r="AE4" s="2" t="n">
        <v>51735968828</v>
      </c>
      <c r="AF4" s="2" t="n">
        <v>55103050958.980003</v>
      </c>
      <c r="AG4" s="2" t="n">
        <v>60587104735.900002</v>
      </c>
      <c r="AH4" s="2" t="n">
        <v>57425876834.860001</v>
      </c>
      <c r="AI4" s="2" t="n">
        <v>62631025528.629997</v>
      </c>
      <c r="AJ4" s="2" t="n">
        <v>67098720069.150002</v>
      </c>
      <c r="AK4" s="2" t="n">
        <v>74230797319.160004</v>
      </c>
      <c r="AL4" s="2" t="n">
        <v>88869869375.059998</v>
      </c>
      <c r="AM4" s="2" t="n">
        <v>113412672770.41</v>
      </c>
      <c r="AN4" s="2" t="n">
        <v>115108225869.52</v>
      </c>
      <c r="AO4" s="2" t="n">
        <v>140276836850.95001</v>
      </c>
      <c r="AP4" s="2" t="n">
        <v>156736262947.26001</v>
      </c>
      <c r="AQ4" s="2" t="n">
        <v>181829494423.64001</v>
      </c>
      <c r="AR4" s="2" t="n">
        <v>220912075065.64999</v>
      </c>
      <c r="AS4" s="2" t="n">
        <v>188033701452.20001</v>
      </c>
      <c r="AT4" s="2" t="n">
        <v>211116634144.03</v>
      </c>
      <c r="AU4" s="2" t="n">
        <v>201927327482.56</v>
      </c>
      <c r="AV4" s="2" t="n">
        <v>196805354953.26999</v>
      </c>
      <c r="AW4" s="2" t="n">
        <v>155608990207.31</v>
      </c>
      <c r="AX4" s="2" t="n">
        <v>151064624724.67999</v>
      </c>
      <c r="AY4" s="2" t="n">
        <v>148272558750.34</v>
      </c>
      <c r="AZ4" s="2" t="n">
        <v>162415312395.53</v>
      </c>
      <c r="BA4" s="2" t="n">
        <v>164495627300.48999</v>
      </c>
      <c r="BB4" s="2" t="n">
        <v>186978250131.78</v>
      </c>
      <c r="BC4" s="2" t="n">
        <v>202812780518.62</v>
      </c>
      <c r="BD4" s="2" t="n">
        <v>223068469370.38</v>
      </c>
      <c r="BE4" s="2" t="n">
        <v>221583598001.38</v>
      </c>
      <c r="BF4" s="2" t="n">
        <v>229057855478.504</v>
      </c>
      <c r="BG4" s="2" t="n">
        <v>241088412575.14999</v>
      </c>
      <c r="BH4" s="2"/>
      <c r="BI4" s="2"/>
    </row>
    <row r="5">
      <c r="A5" t="str">
        <f t="shared" si="0"/>
        <v>FP-Econ. Price Adj.</v>
      </c>
      <c r="K5" t="s">
        <v>458</v>
      </c>
      <c r="L5" s="2" t="s">
        <v>570</v>
      </c>
      <c r="M5" s="2"/>
      <c r="N5" s="2"/>
      <c r="O5" s="2" t="n">
        <v>5675501000</v>
      </c>
      <c r="P5" s="2" t="n">
        <v>10414281000</v>
      </c>
      <c r="Q5" s="2" t="n">
        <v>13380609000</v>
      </c>
      <c r="R5" s="2" t="n">
        <v>12922172000</v>
      </c>
      <c r="S5" s="2" t="n">
        <v>12275919000</v>
      </c>
      <c r="T5" s="2" t="n">
        <v>15364032000</v>
      </c>
      <c r="U5" s="2" t="n">
        <v>16311747000</v>
      </c>
      <c r="V5" s="2" t="n">
        <v>16442932000</v>
      </c>
      <c r="W5" s="2" t="n">
        <v>10393712000</v>
      </c>
      <c r="X5" s="2" t="n">
        <v>9449777000</v>
      </c>
      <c r="Y5" s="2" t="n">
        <v>9450317000</v>
      </c>
      <c r="Z5" s="2" t="n">
        <v>9578074000</v>
      </c>
      <c r="AA5" s="2" t="n">
        <v>9592245000</v>
      </c>
      <c r="AB5" s="2" t="n">
        <v>7414320000</v>
      </c>
      <c r="AC5" s="2" t="n">
        <v>7829042000</v>
      </c>
      <c r="AD5" s="2" t="n">
        <v>6786350000</v>
      </c>
      <c r="AE5" s="2" t="n">
        <v>6862892386.0600004</v>
      </c>
      <c r="AF5" s="2" t="n">
        <v>6994338103.0100002</v>
      </c>
      <c r="AG5" s="2" t="n">
        <v>6134096311.8999996</v>
      </c>
      <c r="AH5" s="2" t="n">
        <v>5435433402</v>
      </c>
      <c r="AI5" s="2" t="n">
        <v>5684733519</v>
      </c>
      <c r="AJ5" s="2" t="n">
        <v>6316076478</v>
      </c>
      <c r="AK5" s="2" t="n">
        <v>8516968238</v>
      </c>
      <c r="AL5" s="2" t="n">
        <v>8608722273</v>
      </c>
      <c r="AM5" s="2" t="n">
        <v>10274915370.139999</v>
      </c>
      <c r="AN5" s="2" t="n">
        <v>11435686045.32</v>
      </c>
      <c r="AO5" s="2" t="n">
        <v>22182373961.139999</v>
      </c>
      <c r="AP5" s="2" t="n">
        <v>19939453220.360001</v>
      </c>
      <c r="AQ5" s="2" t="n">
        <v>17512011649.040001</v>
      </c>
      <c r="AR5" s="2" t="n">
        <v>23265277295.779999</v>
      </c>
      <c r="AS5" s="2" t="n">
        <v>24838391856.419998</v>
      </c>
      <c r="AT5" s="2" t="n">
        <v>17221046929.060001</v>
      </c>
      <c r="AU5" s="2" t="n">
        <v>19634004036.860001</v>
      </c>
      <c r="AV5" s="2" t="n">
        <v>27184053651.48</v>
      </c>
      <c r="AW5" s="2" t="n">
        <v>18358027883</v>
      </c>
      <c r="AX5" s="2" t="n">
        <v>11921505315.09</v>
      </c>
      <c r="AY5" s="2" t="n">
        <v>9012585631.6000004</v>
      </c>
      <c r="AZ5" s="2" t="n">
        <v>7390752130.1400003</v>
      </c>
      <c r="BA5" s="2" t="n">
        <v>9228805725.1900005</v>
      </c>
      <c r="BB5" s="2" t="n">
        <v>10668071159.450001</v>
      </c>
      <c r="BC5" s="2" t="n">
        <v>9823803759.7999992</v>
      </c>
      <c r="BD5" s="2" t="n">
        <v>8890896886.9500008</v>
      </c>
      <c r="BE5" s="2" t="n">
        <v>9936214233.0100002</v>
      </c>
      <c r="BF5" s="2" t="n">
        <v>17511088631.048901</v>
      </c>
      <c r="BG5" s="2" t="n">
        <v>16981868245.735399</v>
      </c>
      <c r="BH5" s="2"/>
      <c r="BI5" s="2"/>
    </row>
    <row r="6">
      <c r="A6" t="str">
        <f t="shared" si="0"/>
        <v>FP-Incentive</v>
      </c>
      <c r="K6" t="s">
        <v>459</v>
      </c>
      <c r="L6" s="2" t="s">
        <v>571</v>
      </c>
      <c r="M6" s="2"/>
      <c r="N6" s="2"/>
      <c r="O6" s="2" t="n">
        <v>8705948000</v>
      </c>
      <c r="P6" s="2" t="n">
        <v>8066191000</v>
      </c>
      <c r="Q6" s="2" t="n">
        <v>11497814000</v>
      </c>
      <c r="R6" s="2" t="n">
        <v>15794200000</v>
      </c>
      <c r="S6" s="2" t="n">
        <v>22240856000</v>
      </c>
      <c r="T6" s="2" t="n">
        <v>20857129000</v>
      </c>
      <c r="U6" s="2" t="n">
        <v>20106344000</v>
      </c>
      <c r="V6" s="2" t="n">
        <v>19268842000</v>
      </c>
      <c r="W6" s="2" t="n">
        <v>19162633000</v>
      </c>
      <c r="X6" s="2" t="n">
        <v>20286201000</v>
      </c>
      <c r="Y6" s="2" t="n">
        <v>10634664000</v>
      </c>
      <c r="Z6" s="2" t="n">
        <v>11904822580</v>
      </c>
      <c r="AA6" s="2" t="n">
        <v>10622743000</v>
      </c>
      <c r="AB6" s="2" t="n">
        <v>7737710000</v>
      </c>
      <c r="AC6" s="2" t="n">
        <v>7713274000</v>
      </c>
      <c r="AD6" s="2" t="n">
        <v>8637093000</v>
      </c>
      <c r="AE6" s="2" t="n">
        <v>11609544000</v>
      </c>
      <c r="AF6" s="2" t="n">
        <v>7077982000</v>
      </c>
      <c r="AG6" s="2" t="n">
        <v>5759176139</v>
      </c>
      <c r="AH6" s="2" t="n">
        <v>5878349739</v>
      </c>
      <c r="AI6" s="2" t="n">
        <v>6147558939</v>
      </c>
      <c r="AJ6" s="2" t="n">
        <v>6133098540</v>
      </c>
      <c r="AK6" s="2" t="n">
        <v>6192593185</v>
      </c>
      <c r="AL6" s="2" t="n">
        <v>9031564892</v>
      </c>
      <c r="AM6" s="2" t="n">
        <v>9079232478</v>
      </c>
      <c r="AN6" s="2" t="n">
        <v>9827511404.4899998</v>
      </c>
      <c r="AO6" s="2" t="n">
        <v>6844005102.9099998</v>
      </c>
      <c r="AP6" s="2" t="n">
        <v>7082066073.1000004</v>
      </c>
      <c r="AQ6" s="2" t="n">
        <v>5551385142.1700001</v>
      </c>
      <c r="AR6" s="2" t="n">
        <v>5349736698.1899996</v>
      </c>
      <c r="AS6" s="2" t="n">
        <v>9307112499.7900009</v>
      </c>
      <c r="AT6" s="2" t="n">
        <v>14936091941.26</v>
      </c>
      <c r="AU6" s="2" t="n">
        <v>24522062681.290001</v>
      </c>
      <c r="AV6" s="2" t="n">
        <v>27899554946.470001</v>
      </c>
      <c r="AW6" s="2" t="n">
        <v>34662467051.910004</v>
      </c>
      <c r="AX6" s="2" t="n">
        <v>29425165671.099998</v>
      </c>
      <c r="AY6" s="2" t="n">
        <v>29391578439.220001</v>
      </c>
      <c r="AZ6" s="2" t="n">
        <v>36450055082.019997</v>
      </c>
      <c r="BA6" s="2" t="n">
        <v>48923641305.099998</v>
      </c>
      <c r="BB6" s="2" t="n">
        <v>55354881707.690002</v>
      </c>
      <c r="BC6" s="2" t="n">
        <v>55485149109.589996</v>
      </c>
      <c r="BD6" s="2" t="n">
        <v>75264219923.759995</v>
      </c>
      <c r="BE6" s="2" t="n">
        <v>36342630178.349998</v>
      </c>
      <c r="BF6" s="2" t="n">
        <v>44474392024.861</v>
      </c>
      <c r="BG6" s="2" t="n">
        <v>64656951414.666901</v>
      </c>
      <c r="BH6" s="2"/>
      <c r="BI6" s="2"/>
    </row>
    <row r="7">
      <c r="A7" t="n">
        <f t="shared" si="0"/>
        <v>0</v>
      </c>
      <c r="L7" s="2"/>
      <c r="M7" s="2"/>
      <c r="N7" s="2" t="n">
        <v>0</v>
      </c>
      <c r="O7" s="2" t="n">
        <v>5124536000</v>
      </c>
      <c r="P7" s="2" t="n">
        <v>7915257000</v>
      </c>
      <c r="Q7" s="2" t="n">
        <v>7464044000</v>
      </c>
      <c r="R7" s="2" t="n">
        <v>9679452000</v>
      </c>
      <c r="S7" s="2" t="n">
        <v>6061826000</v>
      </c>
      <c r="T7" s="2" t="n">
        <v>6519061000</v>
      </c>
      <c r="U7" s="2" t="n">
        <v>8036904000</v>
      </c>
      <c r="V7" s="2" t="n">
        <v>5691357000</v>
      </c>
      <c r="W7" s="2" t="n">
        <v>4930413000</v>
      </c>
      <c r="X7" s="2" t="n">
        <v>4838246000</v>
      </c>
      <c r="Y7" s="2" t="n">
        <v>4336429000</v>
      </c>
      <c r="Z7" s="2" t="n">
        <v>4654106000</v>
      </c>
      <c r="AA7" s="2" t="n">
        <v>6424162214.1099997</v>
      </c>
      <c r="AB7" s="2" t="n">
        <v>4667881000</v>
      </c>
      <c r="AC7" s="2" t="n">
        <v>6995823000</v>
      </c>
      <c r="AD7" s="2" t="n">
        <v>7743548000</v>
      </c>
      <c r="AE7" s="2" t="n">
        <v>8343276178</v>
      </c>
      <c r="AF7" s="2" t="n">
        <v>11561891995</v>
      </c>
      <c r="AG7" s="2" t="n">
        <v>2642925998</v>
      </c>
      <c r="AH7" s="2" t="n">
        <v>3380039870.0900002</v>
      </c>
      <c r="AI7" s="2" t="n">
        <v>5234845239.1000004</v>
      </c>
      <c r="AJ7" s="2" t="n">
        <v>6485555796.21</v>
      </c>
      <c r="AK7" s="2" t="n">
        <v>6429789120.4099998</v>
      </c>
      <c r="AL7" s="2" t="n">
        <v>8487149972.9099998</v>
      </c>
      <c r="AM7" s="2" t="n">
        <v>9086075125.9899998</v>
      </c>
      <c r="AN7" s="2" t="n">
        <v>9274240249.4699993</v>
      </c>
      <c r="AO7" s="2" t="n">
        <v>7415245840.8800001</v>
      </c>
      <c r="AP7" s="2" t="n">
        <v>4714697629.7799997</v>
      </c>
      <c r="AQ7" s="2" t="n">
        <v>820198022.75</v>
      </c>
      <c r="AR7" s="2" t="n">
        <v>6196597160.0200005</v>
      </c>
      <c r="AS7" s="2" t="n">
        <v>3294194223.4000001</v>
      </c>
      <c r="AT7" s="2" t="n">
        <v>214382588.13999999</v>
      </c>
      <c r="AU7" s="2" t="n">
        <v>-3081399.56</v>
      </c>
      <c r="AV7" s="2" t="n">
        <v>-1975038.69</v>
      </c>
      <c r="AW7" s="2" t="n">
        <v>508721.45</v>
      </c>
      <c r="AX7" s="2" t="n">
        <v>-2834591.32</v>
      </c>
      <c r="AY7" s="2" t="n">
        <v>30000</v>
      </c>
      <c r="AZ7" s="2" t="n">
        <v>-58489.62</v>
      </c>
      <c r="BA7" s="2" t="n">
        <v>1357851.96</v>
      </c>
      <c r="BB7" s="2" t="n">
        <v>20204.71</v>
      </c>
      <c r="BC7" s="2" t="n">
        <v>50903.56</v>
      </c>
      <c r="BD7" s="2" t="n">
        <v>314555.62</v>
      </c>
      <c r="BE7" s="2" t="n">
        <v>10000</v>
      </c>
      <c r="BF7" s="2" t="n">
        <v>0</v>
      </c>
      <c r="BG7" s="2" t="n">
        <v>-29324.949199999999</v>
      </c>
      <c r="BH7" s="2"/>
      <c r="BI7" s="2"/>
    </row>
    <row r="8">
      <c r="A8" t="str">
        <f t="shared" si="0"/>
        <v>Grand Total</v>
      </c>
      <c r="K8" t="s">
        <v>416</v>
      </c>
      <c r="L8" s="2" t="s">
        <v>519</v>
      </c>
      <c r="M8" s="2" t="n">
        <f t="shared" ref="M8:BH8" si="1">SUM(M2:M7)</f>
        <v>0</v>
      </c>
      <c r="N8" s="2" t="n">
        <f t="shared" si="1"/>
        <v>0</v>
      </c>
      <c r="O8" s="2" t="n">
        <f t="shared" si="1"/>
        <v>62710868730.309998</v>
      </c>
      <c r="P8" s="2" t="n">
        <f t="shared" si="1"/>
        <v>76347699771.990005</v>
      </c>
      <c r="Q8" s="2" t="n">
        <f t="shared" si="1"/>
        <v>96320207000</v>
      </c>
      <c r="R8" s="2" t="n">
        <f t="shared" si="1"/>
        <v>119447085000</v>
      </c>
      <c r="S8" s="2" t="n">
        <f t="shared" si="1"/>
        <v>118925544991.14999</v>
      </c>
      <c r="T8" s="2" t="n">
        <f t="shared" si="1"/>
        <v>131500611000</v>
      </c>
      <c r="U8" s="2" t="n">
        <f t="shared" si="1"/>
        <v>144711111129.72998</v>
      </c>
      <c r="V8" s="2" t="n">
        <f t="shared" si="1"/>
        <v>140925096789.95001</v>
      </c>
      <c r="W8" s="2" t="n">
        <f t="shared" si="1"/>
        <v>142754992000</v>
      </c>
      <c r="X8" s="2" t="n">
        <f t="shared" si="1"/>
        <v>133844478000</v>
      </c>
      <c r="Y8" s="2" t="n">
        <f t="shared" si="1"/>
        <v>99449260021</v>
      </c>
      <c r="Z8" s="2" t="n">
        <f t="shared" si="1"/>
        <v>103583739850.53</v>
      </c>
      <c r="AA8" s="2" t="n">
        <f t="shared" si="1"/>
        <v>110592302214.11</v>
      </c>
      <c r="AB8" s="2" t="n">
        <f t="shared" si="1"/>
        <v>97842412019</v>
      </c>
      <c r="AC8" s="2" t="n">
        <f t="shared" si="1"/>
        <v>101201200693.66</v>
      </c>
      <c r="AD8" s="2" t="n">
        <f t="shared" si="1"/>
        <v>96070670267.270004</v>
      </c>
      <c r="AE8" s="2" t="n">
        <f t="shared" si="1"/>
        <v>115820673985.06</v>
      </c>
      <c r="AF8" s="2" t="n">
        <f t="shared" si="1"/>
        <v>120115034985.78999</v>
      </c>
      <c r="AG8" s="2" t="n">
        <f t="shared" si="1"/>
        <v>120137454428.53</v>
      </c>
      <c r="AH8" s="2" t="n">
        <f t="shared" si="1"/>
        <v>118151756324.45999</v>
      </c>
      <c r="AI8" s="2" t="n">
        <f t="shared" si="1"/>
        <v>125424651242.44</v>
      </c>
      <c r="AJ8" s="2" t="n">
        <f t="shared" si="1"/>
        <v>133426306416.93001</v>
      </c>
      <c r="AK8" s="2" t="n">
        <f t="shared" si="1"/>
        <v>145194542682.72</v>
      </c>
      <c r="AL8" s="2" t="n">
        <f t="shared" si="1"/>
        <v>171056080760.51999</v>
      </c>
      <c r="AM8" s="2" t="n">
        <f t="shared" si="1"/>
        <v>212753151931.94</v>
      </c>
      <c r="AN8" s="2" t="n">
        <f t="shared" si="1"/>
        <v>231105532301.42001</v>
      </c>
      <c r="AO8" s="2" t="n">
        <f t="shared" si="1"/>
        <v>270737708474.02005</v>
      </c>
      <c r="AP8" s="2" t="n">
        <f t="shared" si="1"/>
        <v>300558685661.27002</v>
      </c>
      <c r="AQ8" s="2" t="n">
        <f t="shared" si="1"/>
        <v>333723086175.26001</v>
      </c>
      <c r="AR8" s="2" t="n">
        <f t="shared" si="1"/>
        <v>397693797978.95001</v>
      </c>
      <c r="AS8" s="2" t="n">
        <f t="shared" si="1"/>
        <v>373487536749.41003</v>
      </c>
      <c r="AT8" s="2" t="n">
        <f t="shared" si="1"/>
        <v>368677469064.54999</v>
      </c>
      <c r="AU8" s="2" t="n">
        <f t="shared" si="1"/>
        <v>374467006310.43994</v>
      </c>
      <c r="AV8" s="2" t="n">
        <f t="shared" si="1"/>
        <v>363743886152.70001</v>
      </c>
      <c r="AW8" s="2" t="n">
        <f t="shared" si="1"/>
        <v>309328842284.76001</v>
      </c>
      <c r="AX8" s="2" t="n">
        <f t="shared" si="1"/>
        <v>284532230746.07996</v>
      </c>
      <c r="AY8" s="2" t="n">
        <f t="shared" si="1"/>
        <v>274510903145.37</v>
      </c>
      <c r="AZ8" s="2" t="n">
        <f t="shared" si="1"/>
        <v>298241119131.61005</v>
      </c>
      <c r="BA8" s="2" t="n">
        <f t="shared" si="1"/>
        <v>321880079986.98999</v>
      </c>
      <c r="BB8" s="2" t="n">
        <f t="shared" si="1"/>
        <v>359368141681.10004</v>
      </c>
      <c r="BC8" s="2" t="n">
        <f t="shared" si="1"/>
        <v>383869904473.45001</v>
      </c>
      <c r="BD8" s="2" t="n">
        <f t="shared" si="1"/>
        <v>422578552833.09003</v>
      </c>
      <c r="BE8" s="2" t="n">
        <f t="shared" si="1"/>
        <v>386991679148.02997</v>
      </c>
      <c r="BF8" s="2" t="n">
        <f t="shared" si="1"/>
        <v>414218963031.29944</v>
      </c>
      <c r="BG8" s="2" t="n">
        <f t="shared" si="1"/>
        <v>456246731870.95825</v>
      </c>
      <c r="BH8" s="2" t="n">
        <f t="shared" si="1"/>
        <v>0</v>
      </c>
      <c r="BI8" s="2"/>
    </row>
    <row r="10">
      <c r="A10" s="32" t="str">
        <f t="shared" ref="A10:A17" si="2">L10</f>
        <v>PricingInflation</v>
      </c>
      <c r="B10" s="22" t="n">
        <f>AY10</f>
        <v>2015</v>
      </c>
      <c r="C10" s="9" t="n">
        <f t="shared" ref="C10:E17" si="3">BE10</f>
        <v>2021</v>
      </c>
      <c r="D10" s="9" t="n">
        <f t="shared" si="3"/>
        <v>2022</v>
      </c>
      <c r="E10" s="9" t="n">
        <f t="shared" si="3"/>
        <v>0</v>
      </c>
      <c r="F10" s="9" t="str">
        <f>C10&amp;"-"&amp;$D10</f>
        <v>2021-2022</v>
      </c>
      <c r="G10" s="9" t="str">
        <f>B10&amp;"-"&amp;$D10</f>
        <v>2015-2022</v>
      </c>
      <c r="H10" s="9" t="str">
        <f>$E10&amp;"/"&amp;D10</f>
        <v>0/2022</v>
      </c>
      <c r="I10" s="9" t="str">
        <f>"Share "&amp;BF21</f>
        <v>Share 2022</v>
      </c>
      <c r="J10" s="9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24" t="str">
        <f t="shared" si="2"/>
        <v>All Other</v>
      </c>
      <c r="B11" s="11" t="e">
        <f t="shared" ref="B11:B17" si="6">AL11</f>
        <v>#VALUE!</v>
      </c>
      <c r="C11" s="11" t="e">
        <f t="shared" si="3"/>
        <v>#VALUE!</v>
      </c>
      <c r="D11" s="11" t="e">
        <f t="shared" si="3"/>
        <v>#VALUE!</v>
      </c>
      <c r="E11" s="11" t="n">
        <f t="shared" si="3"/>
        <v>0</v>
      </c>
      <c r="F11" s="25" t="e">
        <f>(D11/C11)-1</f>
        <v>#VALUE!</v>
      </c>
      <c r="G11" s="8" t="e">
        <f>(D11/B11)-1</f>
        <v>#VALUE!</v>
      </c>
      <c r="H11" s="8" t="e">
        <f>E11/D11</f>
        <v>#VALUE!</v>
      </c>
      <c r="I11" s="4" t="e">
        <f t="shared" ref="I11:J17" si="7">BF22</f>
        <v>#VALUE!</v>
      </c>
      <c r="J11" s="4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24" t="str">
        <f t="shared" si="2"/>
        <v>Cost-Based</v>
      </c>
      <c r="B12" s="11" t="e">
        <f t="shared" si="6"/>
        <v>#VALUE!</v>
      </c>
      <c r="C12" s="11" t="e">
        <f t="shared" si="3"/>
        <v>#VALUE!</v>
      </c>
      <c r="D12" s="11" t="e">
        <f t="shared" si="3"/>
        <v>#VALUE!</v>
      </c>
      <c r="E12" s="11" t="n">
        <f t="shared" si="3"/>
        <v>0</v>
      </c>
      <c r="F12" s="25" t="e">
        <f>(D12/C12)-1</f>
        <v>#VALUE!</v>
      </c>
      <c r="G12" s="8" t="e">
        <f>(D12/B12)-1</f>
        <v>#VALUE!</v>
      </c>
      <c r="H12" s="8" t="e">
        <f>E12/D12</f>
        <v>#VALUE!</v>
      </c>
      <c r="I12" s="4" t="e">
        <f t="shared" si="7"/>
        <v>#VALUE!</v>
      </c>
      <c r="J12" s="4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24" t="str">
        <f t="shared" si="2"/>
        <v>FFP</v>
      </c>
      <c r="B13" s="11" t="e">
        <f t="shared" si="6"/>
        <v>#VALUE!</v>
      </c>
      <c r="C13" s="11" t="e">
        <f t="shared" si="3"/>
        <v>#VALUE!</v>
      </c>
      <c r="D13" s="11" t="e">
        <f t="shared" si="3"/>
        <v>#VALUE!</v>
      </c>
      <c r="E13" s="11" t="n">
        <f t="shared" si="3"/>
        <v>0</v>
      </c>
      <c r="F13" s="25" t="e">
        <f>(D13/C13)-1</f>
        <v>#VALUE!</v>
      </c>
      <c r="G13" s="8" t="e">
        <f>(D13/B13)-1</f>
        <v>#VALUE!</v>
      </c>
      <c r="H13" s="8" t="e">
        <f>E13/D13</f>
        <v>#VALUE!</v>
      </c>
      <c r="I13" s="4" t="e">
        <f t="shared" si="7"/>
        <v>#VALUE!</v>
      </c>
      <c r="J13" s="4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24" t="str">
        <f t="shared" si="2"/>
        <v>FP-Econ. Price Adj.</v>
      </c>
      <c r="B14" s="11" t="e">
        <f t="shared" si="6"/>
        <v>#VALUE!</v>
      </c>
      <c r="C14" s="11" t="e">
        <f t="shared" si="3"/>
        <v>#VALUE!</v>
      </c>
      <c r="D14" s="11" t="e">
        <f t="shared" si="3"/>
        <v>#VALUE!</v>
      </c>
      <c r="E14" s="11" t="n">
        <f t="shared" si="3"/>
        <v>0</v>
      </c>
      <c r="F14" s="25" t="e">
        <f>(D14/C14)-1</f>
        <v>#VALUE!</v>
      </c>
      <c r="G14" s="8" t="e">
        <f>(D14/B14)-1</f>
        <v>#VALUE!</v>
      </c>
      <c r="H14" s="8" t="e">
        <f>E14/D14</f>
        <v>#VALUE!</v>
      </c>
      <c r="I14" s="4" t="e">
        <f t="shared" si="7"/>
        <v>#VALUE!</v>
      </c>
      <c r="J14" s="4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24" t="str">
        <f t="shared" si="2"/>
        <v>FP-Incentive</v>
      </c>
      <c r="B15" s="11" t="e">
        <f t="shared" si="6"/>
        <v>#VALUE!</v>
      </c>
      <c r="C15" s="11" t="e">
        <f t="shared" si="3"/>
        <v>#VALUE!</v>
      </c>
      <c r="D15" s="11" t="e">
        <f t="shared" si="3"/>
        <v>#VALUE!</v>
      </c>
      <c r="E15" s="11" t="n">
        <f t="shared" si="3"/>
        <v>0</v>
      </c>
      <c r="F15" s="25" t="e">
        <f>(D15/C15)-1</f>
        <v>#VALUE!</v>
      </c>
      <c r="G15" s="8" t="e">
        <f>(D15/B15)-1</f>
        <v>#VALUE!</v>
      </c>
      <c r="H15" s="8" t="e">
        <f>E15/D15</f>
        <v>#VALUE!</v>
      </c>
      <c r="I15" s="4" t="e">
        <f t="shared" si="7"/>
        <v>#VALUE!</v>
      </c>
      <c r="J15" s="4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11" t="n">
        <f t="shared" si="2"/>
        <v>0</v>
      </c>
      <c r="B16" s="11" t="e">
        <f t="shared" si="6"/>
        <v>#VALUE!</v>
      </c>
      <c r="C16" s="11" t="e">
        <f t="shared" si="3"/>
        <v>#VALUE!</v>
      </c>
      <c r="D16" s="11" t="e">
        <f t="shared" si="3"/>
        <v>#VALUE!</v>
      </c>
      <c r="E16" s="11" t="n">
        <f t="shared" si="3"/>
        <v>0</v>
      </c>
      <c r="F16" s="53"/>
      <c r="G16" s="8" t="e">
        <f>AR26</f>
        <v>#VALUE!</v>
      </c>
      <c r="H16" s="8"/>
      <c r="I16" s="4" t="e">
        <f t="shared" si="7"/>
        <v>#VALUE!</v>
      </c>
      <c r="J16" s="4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11" t="str">
        <f t="shared" si="2"/>
        <v>Grand Total</v>
      </c>
      <c r="B17" s="11" t="e">
        <f t="shared" si="6"/>
        <v>#VALUE!</v>
      </c>
      <c r="C17" s="11" t="e">
        <f t="shared" si="3"/>
        <v>#VALUE!</v>
      </c>
      <c r="D17" s="11" t="e">
        <f t="shared" si="3"/>
        <v>#VALUE!</v>
      </c>
      <c r="E17" s="11" t="n">
        <f t="shared" si="3"/>
        <v>0</v>
      </c>
      <c r="F17" s="25" t="e">
        <f>(D17/C17)-1</f>
        <v>#VALUE!</v>
      </c>
      <c r="G17" s="8" t="e">
        <f>(D17/B17)-1</f>
        <v>#VALUE!</v>
      </c>
      <c r="H17" s="8" t="e">
        <f>E17/D17</f>
        <v>#VALUE!</v>
      </c>
      <c r="I17" s="4" t="e">
        <f t="shared" si="7"/>
        <v>#VALUE!</v>
      </c>
      <c r="J17" s="4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23"/>
      <c r="D18" s="23"/>
      <c r="E18" s="53"/>
      <c r="F18" s="53"/>
      <c r="G18" s="111"/>
      <c r="H18" s="111"/>
      <c r="I18" s="111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5"/>
      <c r="O22" s="25" t="e">
        <f t="shared" ref="O22:BF22" si="18">O11/O$17</f>
        <v>#VALUE!</v>
      </c>
      <c r="P22" s="25" t="e">
        <f t="shared" si="18"/>
        <v>#VALUE!</v>
      </c>
      <c r="Q22" s="25" t="e">
        <f t="shared" si="18"/>
        <v>#VALUE!</v>
      </c>
      <c r="R22" s="25" t="e">
        <f t="shared" si="18"/>
        <v>#VALUE!</v>
      </c>
      <c r="S22" s="25" t="e">
        <f t="shared" si="18"/>
        <v>#VALUE!</v>
      </c>
      <c r="T22" s="25" t="e">
        <f t="shared" si="18"/>
        <v>#VALUE!</v>
      </c>
      <c r="U22" s="25" t="e">
        <f t="shared" si="18"/>
        <v>#VALUE!</v>
      </c>
      <c r="V22" s="25" t="e">
        <f t="shared" si="18"/>
        <v>#VALUE!</v>
      </c>
      <c r="W22" s="25" t="e">
        <f t="shared" si="18"/>
        <v>#VALUE!</v>
      </c>
      <c r="X22" s="25" t="e">
        <f t="shared" si="18"/>
        <v>#VALUE!</v>
      </c>
      <c r="Y22" s="25" t="e">
        <f t="shared" si="18"/>
        <v>#VALUE!</v>
      </c>
      <c r="Z22" s="25" t="e">
        <f t="shared" si="18"/>
        <v>#VALUE!</v>
      </c>
      <c r="AA22" s="25" t="e">
        <f t="shared" si="18"/>
        <v>#VALUE!</v>
      </c>
      <c r="AB22" s="25" t="e">
        <f t="shared" si="18"/>
        <v>#VALUE!</v>
      </c>
      <c r="AC22" s="25" t="e">
        <f t="shared" si="18"/>
        <v>#VALUE!</v>
      </c>
      <c r="AD22" s="25" t="e">
        <f t="shared" si="18"/>
        <v>#VALUE!</v>
      </c>
      <c r="AE22" s="25" t="e">
        <f t="shared" si="18"/>
        <v>#VALUE!</v>
      </c>
      <c r="AF22" s="25" t="e">
        <f t="shared" si="18"/>
        <v>#VALUE!</v>
      </c>
      <c r="AG22" s="25" t="e">
        <f t="shared" si="18"/>
        <v>#VALUE!</v>
      </c>
      <c r="AH22" s="25" t="e">
        <f t="shared" si="18"/>
        <v>#VALUE!</v>
      </c>
      <c r="AI22" s="25" t="e">
        <f t="shared" si="18"/>
        <v>#VALUE!</v>
      </c>
      <c r="AJ22" s="25" t="e">
        <f t="shared" si="18"/>
        <v>#VALUE!</v>
      </c>
      <c r="AK22" s="25" t="e">
        <f t="shared" si="18"/>
        <v>#VALUE!</v>
      </c>
      <c r="AL22" s="25" t="e">
        <f t="shared" si="18"/>
        <v>#VALUE!</v>
      </c>
      <c r="AM22" s="25" t="e">
        <f t="shared" si="18"/>
        <v>#VALUE!</v>
      </c>
      <c r="AN22" s="25" t="e">
        <f t="shared" si="18"/>
        <v>#VALUE!</v>
      </c>
      <c r="AO22" s="25" t="e">
        <f t="shared" si="18"/>
        <v>#VALUE!</v>
      </c>
      <c r="AP22" s="25" t="e">
        <f t="shared" si="18"/>
        <v>#VALUE!</v>
      </c>
      <c r="AQ22" s="25" t="e">
        <f t="shared" si="18"/>
        <v>#VALUE!</v>
      </c>
      <c r="AR22" s="25" t="e">
        <f t="shared" si="18"/>
        <v>#VALUE!</v>
      </c>
      <c r="AS22" s="25" t="e">
        <f t="shared" si="18"/>
        <v>#VALUE!</v>
      </c>
      <c r="AT22" s="25" t="e">
        <f t="shared" si="18"/>
        <v>#VALUE!</v>
      </c>
      <c r="AU22" s="25" t="e">
        <f t="shared" si="18"/>
        <v>#VALUE!</v>
      </c>
      <c r="AV22" s="25" t="e">
        <f t="shared" si="18"/>
        <v>#VALUE!</v>
      </c>
      <c r="AW22" s="25" t="e">
        <f t="shared" si="18"/>
        <v>#VALUE!</v>
      </c>
      <c r="AX22" s="25" t="e">
        <f t="shared" si="18"/>
        <v>#VALUE!</v>
      </c>
      <c r="AY22" s="25" t="e">
        <f t="shared" si="18"/>
        <v>#VALUE!</v>
      </c>
      <c r="AZ22" s="25" t="e">
        <f t="shared" si="18"/>
        <v>#VALUE!</v>
      </c>
      <c r="BA22" s="25" t="e">
        <f t="shared" si="18"/>
        <v>#VALUE!</v>
      </c>
      <c r="BB22" s="25" t="e">
        <f t="shared" si="18"/>
        <v>#VALUE!</v>
      </c>
      <c r="BC22" s="25" t="e">
        <f t="shared" si="18"/>
        <v>#VALUE!</v>
      </c>
      <c r="BD22" s="25" t="e">
        <f t="shared" si="18"/>
        <v>#VALUE!</v>
      </c>
      <c r="BE22" s="25" t="e">
        <f t="shared" si="18"/>
        <v>#VALUE!</v>
      </c>
      <c r="BF22" s="25" t="e">
        <f t="shared" si="18"/>
        <v>#VALUE!</v>
      </c>
    </row>
    <row r="23">
      <c r="A23" t="str">
        <f t="shared" si="16"/>
        <v>Cost-Based</v>
      </c>
      <c r="L23" s="1" t="s">
        <v>122</v>
      </c>
      <c r="N23" s="25"/>
      <c r="O23" s="25" t="e">
        <f t="shared" ref="O23:BF23" si="19">O12/O$17</f>
        <v>#VALUE!</v>
      </c>
      <c r="P23" s="25" t="e">
        <f t="shared" si="19"/>
        <v>#VALUE!</v>
      </c>
      <c r="Q23" s="25" t="e">
        <f t="shared" si="19"/>
        <v>#VALUE!</v>
      </c>
      <c r="R23" s="25" t="e">
        <f t="shared" si="19"/>
        <v>#VALUE!</v>
      </c>
      <c r="S23" s="25" t="e">
        <f t="shared" si="19"/>
        <v>#VALUE!</v>
      </c>
      <c r="T23" s="25" t="e">
        <f t="shared" si="19"/>
        <v>#VALUE!</v>
      </c>
      <c r="U23" s="25" t="e">
        <f t="shared" si="19"/>
        <v>#VALUE!</v>
      </c>
      <c r="V23" s="25" t="e">
        <f t="shared" si="19"/>
        <v>#VALUE!</v>
      </c>
      <c r="W23" s="25" t="e">
        <f t="shared" si="19"/>
        <v>#VALUE!</v>
      </c>
      <c r="X23" s="25" t="e">
        <f t="shared" si="19"/>
        <v>#VALUE!</v>
      </c>
      <c r="Y23" s="25" t="e">
        <f t="shared" si="19"/>
        <v>#VALUE!</v>
      </c>
      <c r="Z23" s="25" t="e">
        <f t="shared" si="19"/>
        <v>#VALUE!</v>
      </c>
      <c r="AA23" s="25" t="e">
        <f t="shared" si="19"/>
        <v>#VALUE!</v>
      </c>
      <c r="AB23" s="25" t="e">
        <f t="shared" si="19"/>
        <v>#VALUE!</v>
      </c>
      <c r="AC23" s="25" t="e">
        <f t="shared" si="19"/>
        <v>#VALUE!</v>
      </c>
      <c r="AD23" s="25" t="e">
        <f t="shared" si="19"/>
        <v>#VALUE!</v>
      </c>
      <c r="AE23" s="25" t="e">
        <f t="shared" si="19"/>
        <v>#VALUE!</v>
      </c>
      <c r="AF23" s="25" t="e">
        <f t="shared" si="19"/>
        <v>#VALUE!</v>
      </c>
      <c r="AG23" s="25" t="e">
        <f t="shared" si="19"/>
        <v>#VALUE!</v>
      </c>
      <c r="AH23" s="25" t="e">
        <f t="shared" si="19"/>
        <v>#VALUE!</v>
      </c>
      <c r="AI23" s="25" t="e">
        <f t="shared" si="19"/>
        <v>#VALUE!</v>
      </c>
      <c r="AJ23" s="25" t="e">
        <f t="shared" si="19"/>
        <v>#VALUE!</v>
      </c>
      <c r="AK23" s="25" t="e">
        <f t="shared" si="19"/>
        <v>#VALUE!</v>
      </c>
      <c r="AL23" s="25" t="e">
        <f t="shared" si="19"/>
        <v>#VALUE!</v>
      </c>
      <c r="AM23" s="25" t="e">
        <f t="shared" si="19"/>
        <v>#VALUE!</v>
      </c>
      <c r="AN23" s="25" t="e">
        <f t="shared" si="19"/>
        <v>#VALUE!</v>
      </c>
      <c r="AO23" s="25" t="e">
        <f t="shared" si="19"/>
        <v>#VALUE!</v>
      </c>
      <c r="AP23" s="25" t="e">
        <f t="shared" si="19"/>
        <v>#VALUE!</v>
      </c>
      <c r="AQ23" s="25" t="e">
        <f t="shared" si="19"/>
        <v>#VALUE!</v>
      </c>
      <c r="AR23" s="25" t="e">
        <f t="shared" si="19"/>
        <v>#VALUE!</v>
      </c>
      <c r="AS23" s="25" t="e">
        <f t="shared" si="19"/>
        <v>#VALUE!</v>
      </c>
      <c r="AT23" s="25" t="e">
        <f t="shared" si="19"/>
        <v>#VALUE!</v>
      </c>
      <c r="AU23" s="25" t="e">
        <f t="shared" si="19"/>
        <v>#VALUE!</v>
      </c>
      <c r="AV23" s="25" t="e">
        <f t="shared" si="19"/>
        <v>#VALUE!</v>
      </c>
      <c r="AW23" s="25" t="e">
        <f t="shared" si="19"/>
        <v>#VALUE!</v>
      </c>
      <c r="AX23" s="25" t="e">
        <f t="shared" si="19"/>
        <v>#VALUE!</v>
      </c>
      <c r="AY23" s="25" t="e">
        <f t="shared" si="19"/>
        <v>#VALUE!</v>
      </c>
      <c r="AZ23" s="25" t="e">
        <f t="shared" si="19"/>
        <v>#VALUE!</v>
      </c>
      <c r="BA23" s="25" t="e">
        <f t="shared" si="19"/>
        <v>#VALUE!</v>
      </c>
      <c r="BB23" s="25" t="e">
        <f t="shared" si="19"/>
        <v>#VALUE!</v>
      </c>
      <c r="BC23" s="25" t="e">
        <f t="shared" si="19"/>
        <v>#VALUE!</v>
      </c>
      <c r="BD23" s="25" t="e">
        <f t="shared" si="19"/>
        <v>#VALUE!</v>
      </c>
      <c r="BE23" s="25" t="e">
        <f t="shared" si="19"/>
        <v>#VALUE!</v>
      </c>
      <c r="BF23" s="25" t="e">
        <f t="shared" si="19"/>
        <v>#VALUE!</v>
      </c>
    </row>
    <row r="24">
      <c r="A24" t="str">
        <f t="shared" si="16"/>
        <v>FFP</v>
      </c>
      <c r="L24" s="1" t="s">
        <v>63</v>
      </c>
      <c r="N24" s="25"/>
      <c r="O24" s="25" t="e">
        <f t="shared" ref="O24:BF24" si="20">O13/O$17</f>
        <v>#VALUE!</v>
      </c>
      <c r="P24" s="25" t="e">
        <f t="shared" si="20"/>
        <v>#VALUE!</v>
      </c>
      <c r="Q24" s="25" t="e">
        <f t="shared" si="20"/>
        <v>#VALUE!</v>
      </c>
      <c r="R24" s="25" t="e">
        <f t="shared" si="20"/>
        <v>#VALUE!</v>
      </c>
      <c r="S24" s="25" t="e">
        <f t="shared" si="20"/>
        <v>#VALUE!</v>
      </c>
      <c r="T24" s="25" t="e">
        <f t="shared" si="20"/>
        <v>#VALUE!</v>
      </c>
      <c r="U24" s="25" t="e">
        <f t="shared" si="20"/>
        <v>#VALUE!</v>
      </c>
      <c r="V24" s="25" t="e">
        <f t="shared" si="20"/>
        <v>#VALUE!</v>
      </c>
      <c r="W24" s="25" t="e">
        <f t="shared" si="20"/>
        <v>#VALUE!</v>
      </c>
      <c r="X24" s="25" t="e">
        <f t="shared" si="20"/>
        <v>#VALUE!</v>
      </c>
      <c r="Y24" s="25" t="e">
        <f t="shared" si="20"/>
        <v>#VALUE!</v>
      </c>
      <c r="Z24" s="25" t="e">
        <f t="shared" si="20"/>
        <v>#VALUE!</v>
      </c>
      <c r="AA24" s="25" t="e">
        <f t="shared" si="20"/>
        <v>#VALUE!</v>
      </c>
      <c r="AB24" s="25" t="e">
        <f t="shared" si="20"/>
        <v>#VALUE!</v>
      </c>
      <c r="AC24" s="25" t="e">
        <f t="shared" si="20"/>
        <v>#VALUE!</v>
      </c>
      <c r="AD24" s="25" t="e">
        <f t="shared" si="20"/>
        <v>#VALUE!</v>
      </c>
      <c r="AE24" s="25" t="e">
        <f t="shared" si="20"/>
        <v>#VALUE!</v>
      </c>
      <c r="AF24" s="25" t="e">
        <f t="shared" si="20"/>
        <v>#VALUE!</v>
      </c>
      <c r="AG24" s="25" t="e">
        <f t="shared" si="20"/>
        <v>#VALUE!</v>
      </c>
      <c r="AH24" s="25" t="e">
        <f t="shared" si="20"/>
        <v>#VALUE!</v>
      </c>
      <c r="AI24" s="25" t="e">
        <f t="shared" si="20"/>
        <v>#VALUE!</v>
      </c>
      <c r="AJ24" s="25" t="e">
        <f t="shared" si="20"/>
        <v>#VALUE!</v>
      </c>
      <c r="AK24" s="25" t="e">
        <f t="shared" si="20"/>
        <v>#VALUE!</v>
      </c>
      <c r="AL24" s="25" t="e">
        <f t="shared" si="20"/>
        <v>#VALUE!</v>
      </c>
      <c r="AM24" s="25" t="e">
        <f t="shared" si="20"/>
        <v>#VALUE!</v>
      </c>
      <c r="AN24" s="25" t="e">
        <f t="shared" si="20"/>
        <v>#VALUE!</v>
      </c>
      <c r="AO24" s="25" t="e">
        <f t="shared" si="20"/>
        <v>#VALUE!</v>
      </c>
      <c r="AP24" s="25" t="e">
        <f t="shared" si="20"/>
        <v>#VALUE!</v>
      </c>
      <c r="AQ24" s="25" t="e">
        <f t="shared" si="20"/>
        <v>#VALUE!</v>
      </c>
      <c r="AR24" s="25" t="e">
        <f t="shared" si="20"/>
        <v>#VALUE!</v>
      </c>
      <c r="AS24" s="25" t="e">
        <f t="shared" si="20"/>
        <v>#VALUE!</v>
      </c>
      <c r="AT24" s="25" t="e">
        <f t="shared" si="20"/>
        <v>#VALUE!</v>
      </c>
      <c r="AU24" s="25" t="e">
        <f t="shared" si="20"/>
        <v>#VALUE!</v>
      </c>
      <c r="AV24" s="25" t="e">
        <f t="shared" si="20"/>
        <v>#VALUE!</v>
      </c>
      <c r="AW24" s="25" t="e">
        <f t="shared" si="20"/>
        <v>#VALUE!</v>
      </c>
      <c r="AX24" s="25" t="e">
        <f t="shared" si="20"/>
        <v>#VALUE!</v>
      </c>
      <c r="AY24" s="25" t="e">
        <f t="shared" si="20"/>
        <v>#VALUE!</v>
      </c>
      <c r="AZ24" s="25" t="e">
        <f t="shared" si="20"/>
        <v>#VALUE!</v>
      </c>
      <c r="BA24" s="25" t="e">
        <f t="shared" si="20"/>
        <v>#VALUE!</v>
      </c>
      <c r="BB24" s="25" t="e">
        <f t="shared" si="20"/>
        <v>#VALUE!</v>
      </c>
      <c r="BC24" s="25" t="e">
        <f t="shared" si="20"/>
        <v>#VALUE!</v>
      </c>
      <c r="BD24" s="25" t="e">
        <f t="shared" si="20"/>
        <v>#VALUE!</v>
      </c>
      <c r="BE24" s="25" t="e">
        <f t="shared" si="20"/>
        <v>#VALUE!</v>
      </c>
      <c r="BF24" s="25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5"/>
      <c r="O25" s="25" t="e">
        <f t="shared" ref="O25:BF25" si="21">O14/O$17</f>
        <v>#VALUE!</v>
      </c>
      <c r="P25" s="25" t="e">
        <f t="shared" si="21"/>
        <v>#VALUE!</v>
      </c>
      <c r="Q25" s="25" t="e">
        <f t="shared" si="21"/>
        <v>#VALUE!</v>
      </c>
      <c r="R25" s="25" t="e">
        <f t="shared" si="21"/>
        <v>#VALUE!</v>
      </c>
      <c r="S25" s="25" t="e">
        <f t="shared" si="21"/>
        <v>#VALUE!</v>
      </c>
      <c r="T25" s="25" t="e">
        <f t="shared" si="21"/>
        <v>#VALUE!</v>
      </c>
      <c r="U25" s="25" t="e">
        <f t="shared" si="21"/>
        <v>#VALUE!</v>
      </c>
      <c r="V25" s="25" t="e">
        <f t="shared" si="21"/>
        <v>#VALUE!</v>
      </c>
      <c r="W25" s="25" t="e">
        <f t="shared" si="21"/>
        <v>#VALUE!</v>
      </c>
      <c r="X25" s="25" t="e">
        <f t="shared" si="21"/>
        <v>#VALUE!</v>
      </c>
      <c r="Y25" s="25" t="e">
        <f t="shared" si="21"/>
        <v>#VALUE!</v>
      </c>
      <c r="Z25" s="25" t="e">
        <f t="shared" si="21"/>
        <v>#VALUE!</v>
      </c>
      <c r="AA25" s="25" t="e">
        <f t="shared" si="21"/>
        <v>#VALUE!</v>
      </c>
      <c r="AB25" s="25" t="e">
        <f t="shared" si="21"/>
        <v>#VALUE!</v>
      </c>
      <c r="AC25" s="25" t="e">
        <f t="shared" si="21"/>
        <v>#VALUE!</v>
      </c>
      <c r="AD25" s="25" t="e">
        <f t="shared" si="21"/>
        <v>#VALUE!</v>
      </c>
      <c r="AE25" s="25" t="e">
        <f t="shared" si="21"/>
        <v>#VALUE!</v>
      </c>
      <c r="AF25" s="25" t="e">
        <f t="shared" si="21"/>
        <v>#VALUE!</v>
      </c>
      <c r="AG25" s="25" t="e">
        <f t="shared" si="21"/>
        <v>#VALUE!</v>
      </c>
      <c r="AH25" s="25" t="e">
        <f t="shared" si="21"/>
        <v>#VALUE!</v>
      </c>
      <c r="AI25" s="25" t="e">
        <f t="shared" si="21"/>
        <v>#VALUE!</v>
      </c>
      <c r="AJ25" s="25" t="e">
        <f t="shared" si="21"/>
        <v>#VALUE!</v>
      </c>
      <c r="AK25" s="25" t="e">
        <f t="shared" si="21"/>
        <v>#VALUE!</v>
      </c>
      <c r="AL25" s="25" t="e">
        <f t="shared" si="21"/>
        <v>#VALUE!</v>
      </c>
      <c r="AM25" s="25" t="e">
        <f t="shared" si="21"/>
        <v>#VALUE!</v>
      </c>
      <c r="AN25" s="25" t="e">
        <f t="shared" si="21"/>
        <v>#VALUE!</v>
      </c>
      <c r="AO25" s="25" t="e">
        <f t="shared" si="21"/>
        <v>#VALUE!</v>
      </c>
      <c r="AP25" s="25" t="e">
        <f t="shared" si="21"/>
        <v>#VALUE!</v>
      </c>
      <c r="AQ25" s="25" t="e">
        <f t="shared" si="21"/>
        <v>#VALUE!</v>
      </c>
      <c r="AR25" s="25" t="e">
        <f t="shared" si="21"/>
        <v>#VALUE!</v>
      </c>
      <c r="AS25" s="25" t="e">
        <f t="shared" si="21"/>
        <v>#VALUE!</v>
      </c>
      <c r="AT25" s="25" t="e">
        <f t="shared" si="21"/>
        <v>#VALUE!</v>
      </c>
      <c r="AU25" s="25" t="e">
        <f t="shared" si="21"/>
        <v>#VALUE!</v>
      </c>
      <c r="AV25" s="25" t="e">
        <f t="shared" si="21"/>
        <v>#VALUE!</v>
      </c>
      <c r="AW25" s="25" t="e">
        <f t="shared" si="21"/>
        <v>#VALUE!</v>
      </c>
      <c r="AX25" s="25" t="e">
        <f t="shared" si="21"/>
        <v>#VALUE!</v>
      </c>
      <c r="AY25" s="25" t="e">
        <f t="shared" si="21"/>
        <v>#VALUE!</v>
      </c>
      <c r="AZ25" s="25" t="e">
        <f t="shared" si="21"/>
        <v>#VALUE!</v>
      </c>
      <c r="BA25" s="25" t="e">
        <f t="shared" si="21"/>
        <v>#VALUE!</v>
      </c>
      <c r="BB25" s="25" t="e">
        <f t="shared" si="21"/>
        <v>#VALUE!</v>
      </c>
      <c r="BC25" s="25" t="e">
        <f t="shared" si="21"/>
        <v>#VALUE!</v>
      </c>
      <c r="BD25" s="25" t="e">
        <f t="shared" si="21"/>
        <v>#VALUE!</v>
      </c>
      <c r="BE25" s="25" t="e">
        <f t="shared" si="21"/>
        <v>#VALUE!</v>
      </c>
      <c r="BF25" s="25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5"/>
      <c r="O26" s="25" t="e">
        <f t="shared" ref="O26:BF26" si="22">O15/O$17</f>
        <v>#VALUE!</v>
      </c>
      <c r="P26" s="25" t="e">
        <f t="shared" si="22"/>
        <v>#VALUE!</v>
      </c>
      <c r="Q26" s="25" t="e">
        <f t="shared" si="22"/>
        <v>#VALUE!</v>
      </c>
      <c r="R26" s="25" t="e">
        <f t="shared" si="22"/>
        <v>#VALUE!</v>
      </c>
      <c r="S26" s="25" t="e">
        <f t="shared" si="22"/>
        <v>#VALUE!</v>
      </c>
      <c r="T26" s="25" t="e">
        <f t="shared" si="22"/>
        <v>#VALUE!</v>
      </c>
      <c r="U26" s="25" t="e">
        <f t="shared" si="22"/>
        <v>#VALUE!</v>
      </c>
      <c r="V26" s="25" t="e">
        <f t="shared" si="22"/>
        <v>#VALUE!</v>
      </c>
      <c r="W26" s="25" t="e">
        <f t="shared" si="22"/>
        <v>#VALUE!</v>
      </c>
      <c r="X26" s="25" t="e">
        <f t="shared" si="22"/>
        <v>#VALUE!</v>
      </c>
      <c r="Y26" s="25" t="e">
        <f t="shared" si="22"/>
        <v>#VALUE!</v>
      </c>
      <c r="Z26" s="25" t="e">
        <f t="shared" si="22"/>
        <v>#VALUE!</v>
      </c>
      <c r="AA26" s="25" t="e">
        <f t="shared" si="22"/>
        <v>#VALUE!</v>
      </c>
      <c r="AB26" s="25" t="e">
        <f t="shared" si="22"/>
        <v>#VALUE!</v>
      </c>
      <c r="AC26" s="25" t="e">
        <f t="shared" si="22"/>
        <v>#VALUE!</v>
      </c>
      <c r="AD26" s="25" t="e">
        <f t="shared" si="22"/>
        <v>#VALUE!</v>
      </c>
      <c r="AE26" s="25" t="e">
        <f t="shared" si="22"/>
        <v>#VALUE!</v>
      </c>
      <c r="AF26" s="25" t="e">
        <f t="shared" si="22"/>
        <v>#VALUE!</v>
      </c>
      <c r="AG26" s="25" t="e">
        <f t="shared" si="22"/>
        <v>#VALUE!</v>
      </c>
      <c r="AH26" s="25" t="e">
        <f t="shared" si="22"/>
        <v>#VALUE!</v>
      </c>
      <c r="AI26" s="25" t="e">
        <f t="shared" si="22"/>
        <v>#VALUE!</v>
      </c>
      <c r="AJ26" s="25" t="e">
        <f t="shared" si="22"/>
        <v>#VALUE!</v>
      </c>
      <c r="AK26" s="25" t="e">
        <f t="shared" si="22"/>
        <v>#VALUE!</v>
      </c>
      <c r="AL26" s="25" t="e">
        <f t="shared" si="22"/>
        <v>#VALUE!</v>
      </c>
      <c r="AM26" s="25" t="e">
        <f t="shared" si="22"/>
        <v>#VALUE!</v>
      </c>
      <c r="AN26" s="25" t="e">
        <f t="shared" si="22"/>
        <v>#VALUE!</v>
      </c>
      <c r="AO26" s="25" t="e">
        <f t="shared" si="22"/>
        <v>#VALUE!</v>
      </c>
      <c r="AP26" s="25" t="e">
        <f t="shared" si="22"/>
        <v>#VALUE!</v>
      </c>
      <c r="AQ26" s="25" t="e">
        <f t="shared" si="22"/>
        <v>#VALUE!</v>
      </c>
      <c r="AR26" s="25" t="e">
        <f t="shared" si="22"/>
        <v>#VALUE!</v>
      </c>
      <c r="AS26" s="25" t="e">
        <f t="shared" si="22"/>
        <v>#VALUE!</v>
      </c>
      <c r="AT26" s="25" t="e">
        <f t="shared" si="22"/>
        <v>#VALUE!</v>
      </c>
      <c r="AU26" s="25" t="e">
        <f t="shared" si="22"/>
        <v>#VALUE!</v>
      </c>
      <c r="AV26" s="25" t="e">
        <f t="shared" si="22"/>
        <v>#VALUE!</v>
      </c>
      <c r="AW26" s="25" t="e">
        <f t="shared" si="22"/>
        <v>#VALUE!</v>
      </c>
      <c r="AX26" s="25" t="e">
        <f t="shared" si="22"/>
        <v>#VALUE!</v>
      </c>
      <c r="AY26" s="25" t="e">
        <f t="shared" si="22"/>
        <v>#VALUE!</v>
      </c>
      <c r="AZ26" s="25" t="e">
        <f t="shared" si="22"/>
        <v>#VALUE!</v>
      </c>
      <c r="BA26" s="25" t="e">
        <f t="shared" si="22"/>
        <v>#VALUE!</v>
      </c>
      <c r="BB26" s="25" t="e">
        <f t="shared" si="22"/>
        <v>#VALUE!</v>
      </c>
      <c r="BC26" s="25" t="e">
        <f t="shared" si="22"/>
        <v>#VALUE!</v>
      </c>
      <c r="BD26" s="25" t="e">
        <f t="shared" si="22"/>
        <v>#VALUE!</v>
      </c>
      <c r="BE26" s="25" t="e">
        <f t="shared" si="22"/>
        <v>#VALUE!</v>
      </c>
      <c r="BF26" s="25" t="e">
        <f t="shared" si="22"/>
        <v>#VALUE!</v>
      </c>
    </row>
    <row r="27">
      <c r="A27" t="str">
        <f t="shared" si="16"/>
        <v>Unlabeled</v>
      </c>
      <c r="L27" s="1" t="s">
        <v>34</v>
      </c>
      <c r="N27" s="25"/>
      <c r="O27" s="25" t="e">
        <f t="shared" ref="O27:BF27" si="23">O16/O$17</f>
        <v>#VALUE!</v>
      </c>
      <c r="P27" s="25" t="e">
        <f t="shared" si="23"/>
        <v>#VALUE!</v>
      </c>
      <c r="Q27" s="25" t="e">
        <f t="shared" si="23"/>
        <v>#VALUE!</v>
      </c>
      <c r="R27" s="25" t="e">
        <f t="shared" si="23"/>
        <v>#VALUE!</v>
      </c>
      <c r="S27" s="25" t="e">
        <f t="shared" si="23"/>
        <v>#VALUE!</v>
      </c>
      <c r="T27" s="25" t="e">
        <f t="shared" si="23"/>
        <v>#VALUE!</v>
      </c>
      <c r="U27" s="25" t="e">
        <f t="shared" si="23"/>
        <v>#VALUE!</v>
      </c>
      <c r="V27" s="25" t="e">
        <f t="shared" si="23"/>
        <v>#VALUE!</v>
      </c>
      <c r="W27" s="25" t="e">
        <f t="shared" si="23"/>
        <v>#VALUE!</v>
      </c>
      <c r="X27" s="25" t="e">
        <f t="shared" si="23"/>
        <v>#VALUE!</v>
      </c>
      <c r="Y27" s="25" t="e">
        <f t="shared" si="23"/>
        <v>#VALUE!</v>
      </c>
      <c r="Z27" s="25" t="e">
        <f t="shared" si="23"/>
        <v>#VALUE!</v>
      </c>
      <c r="AA27" s="25" t="e">
        <f t="shared" si="23"/>
        <v>#VALUE!</v>
      </c>
      <c r="AB27" s="25" t="e">
        <f t="shared" si="23"/>
        <v>#VALUE!</v>
      </c>
      <c r="AC27" s="25" t="e">
        <f t="shared" si="23"/>
        <v>#VALUE!</v>
      </c>
      <c r="AD27" s="25" t="e">
        <f t="shared" si="23"/>
        <v>#VALUE!</v>
      </c>
      <c r="AE27" s="25" t="e">
        <f t="shared" si="23"/>
        <v>#VALUE!</v>
      </c>
      <c r="AF27" s="25" t="e">
        <f t="shared" si="23"/>
        <v>#VALUE!</v>
      </c>
      <c r="AG27" s="25" t="e">
        <f t="shared" si="23"/>
        <v>#VALUE!</v>
      </c>
      <c r="AH27" s="25" t="e">
        <f t="shared" si="23"/>
        <v>#VALUE!</v>
      </c>
      <c r="AI27" s="25" t="e">
        <f t="shared" si="23"/>
        <v>#VALUE!</v>
      </c>
      <c r="AJ27" s="25" t="e">
        <f t="shared" si="23"/>
        <v>#VALUE!</v>
      </c>
      <c r="AK27" s="25" t="e">
        <f t="shared" si="23"/>
        <v>#VALUE!</v>
      </c>
      <c r="AL27" s="25" t="e">
        <f t="shared" si="23"/>
        <v>#VALUE!</v>
      </c>
      <c r="AM27" s="25" t="e">
        <f t="shared" si="23"/>
        <v>#VALUE!</v>
      </c>
      <c r="AN27" s="25" t="e">
        <f t="shared" si="23"/>
        <v>#VALUE!</v>
      </c>
      <c r="AO27" s="25" t="e">
        <f t="shared" si="23"/>
        <v>#VALUE!</v>
      </c>
      <c r="AP27" s="25" t="e">
        <f t="shared" si="23"/>
        <v>#VALUE!</v>
      </c>
      <c r="AQ27" s="25" t="e">
        <f t="shared" si="23"/>
        <v>#VALUE!</v>
      </c>
      <c r="AR27" s="25" t="e">
        <f t="shared" si="23"/>
        <v>#VALUE!</v>
      </c>
      <c r="AS27" s="25" t="e">
        <f t="shared" si="23"/>
        <v>#VALUE!</v>
      </c>
      <c r="AT27" s="25" t="e">
        <f t="shared" si="23"/>
        <v>#VALUE!</v>
      </c>
      <c r="AU27" s="25" t="e">
        <f t="shared" si="23"/>
        <v>#VALUE!</v>
      </c>
      <c r="AV27" s="25" t="e">
        <f t="shared" si="23"/>
        <v>#VALUE!</v>
      </c>
      <c r="AW27" s="25" t="e">
        <f t="shared" si="23"/>
        <v>#VALUE!</v>
      </c>
      <c r="AX27" s="25" t="e">
        <f t="shared" si="23"/>
        <v>#VALUE!</v>
      </c>
      <c r="AY27" s="25" t="e">
        <f t="shared" si="23"/>
        <v>#VALUE!</v>
      </c>
      <c r="AZ27" s="25" t="e">
        <f t="shared" si="23"/>
        <v>#VALUE!</v>
      </c>
      <c r="BA27" s="25" t="e">
        <f t="shared" si="23"/>
        <v>#VALUE!</v>
      </c>
      <c r="BB27" s="25" t="e">
        <f t="shared" si="23"/>
        <v>#VALUE!</v>
      </c>
      <c r="BC27" s="25" t="e">
        <f t="shared" si="23"/>
        <v>#VALUE!</v>
      </c>
      <c r="BD27" s="25" t="e">
        <f t="shared" si="23"/>
        <v>#VALUE!</v>
      </c>
      <c r="BE27" s="25" t="e">
        <f t="shared" si="23"/>
        <v>#VALUE!</v>
      </c>
      <c r="BF27" s="25" t="e">
        <f t="shared" si="23"/>
        <v>#VALUE!</v>
      </c>
    </row>
    <row r="28">
      <c r="N28" s="8"/>
      <c r="O28" s="8" t="e">
        <f t="shared" ref="O28:BF28" si="24">SUBTOTAL(9,O22:O27)</f>
        <v>#VALUE!</v>
      </c>
      <c r="P28" s="8" t="e">
        <f t="shared" si="24"/>
        <v>#VALUE!</v>
      </c>
      <c r="Q28" s="8" t="e">
        <f t="shared" si="24"/>
        <v>#VALUE!</v>
      </c>
      <c r="R28" s="8" t="e">
        <f t="shared" si="24"/>
        <v>#VALUE!</v>
      </c>
      <c r="S28" s="8" t="e">
        <f t="shared" si="24"/>
        <v>#VALUE!</v>
      </c>
      <c r="T28" s="8" t="e">
        <f t="shared" si="24"/>
        <v>#VALUE!</v>
      </c>
      <c r="U28" s="8" t="e">
        <f t="shared" si="24"/>
        <v>#VALUE!</v>
      </c>
      <c r="V28" s="8" t="e">
        <f t="shared" si="24"/>
        <v>#VALUE!</v>
      </c>
      <c r="W28" s="8" t="e">
        <f t="shared" si="24"/>
        <v>#VALUE!</v>
      </c>
      <c r="X28" s="8" t="e">
        <f t="shared" si="24"/>
        <v>#VALUE!</v>
      </c>
      <c r="Y28" s="8" t="e">
        <f t="shared" si="24"/>
        <v>#VALUE!</v>
      </c>
      <c r="Z28" s="8" t="e">
        <f t="shared" si="24"/>
        <v>#VALUE!</v>
      </c>
      <c r="AA28" s="8" t="e">
        <f t="shared" si="24"/>
        <v>#VALUE!</v>
      </c>
      <c r="AB28" s="8" t="e">
        <f t="shared" si="24"/>
        <v>#VALUE!</v>
      </c>
      <c r="AC28" s="8" t="e">
        <f t="shared" si="24"/>
        <v>#VALUE!</v>
      </c>
      <c r="AD28" s="8" t="e">
        <f t="shared" si="24"/>
        <v>#VALUE!</v>
      </c>
      <c r="AE28" s="8" t="e">
        <f t="shared" si="24"/>
        <v>#VALUE!</v>
      </c>
      <c r="AF28" s="8" t="e">
        <f t="shared" si="24"/>
        <v>#VALUE!</v>
      </c>
      <c r="AG28" s="8" t="e">
        <f t="shared" si="24"/>
        <v>#VALUE!</v>
      </c>
      <c r="AH28" s="8" t="e">
        <f t="shared" si="24"/>
        <v>#VALUE!</v>
      </c>
      <c r="AI28" s="8" t="e">
        <f t="shared" si="24"/>
        <v>#VALUE!</v>
      </c>
      <c r="AJ28" s="8" t="e">
        <f t="shared" si="24"/>
        <v>#VALUE!</v>
      </c>
      <c r="AK28" s="8" t="e">
        <f t="shared" si="24"/>
        <v>#VALUE!</v>
      </c>
      <c r="AL28" s="8" t="e">
        <f t="shared" si="24"/>
        <v>#VALUE!</v>
      </c>
      <c r="AM28" s="8" t="e">
        <f t="shared" si="24"/>
        <v>#VALUE!</v>
      </c>
      <c r="AN28" s="8" t="e">
        <f t="shared" si="24"/>
        <v>#VALUE!</v>
      </c>
      <c r="AO28" s="8" t="e">
        <f t="shared" si="24"/>
        <v>#VALUE!</v>
      </c>
      <c r="AP28" s="8" t="e">
        <f t="shared" si="24"/>
        <v>#VALUE!</v>
      </c>
      <c r="AQ28" s="8" t="e">
        <f t="shared" si="24"/>
        <v>#VALUE!</v>
      </c>
      <c r="AR28" s="8" t="e">
        <f t="shared" si="24"/>
        <v>#VALUE!</v>
      </c>
      <c r="AS28" s="8" t="e">
        <f t="shared" si="24"/>
        <v>#VALUE!</v>
      </c>
      <c r="AT28" s="8" t="e">
        <f t="shared" si="24"/>
        <v>#VALUE!</v>
      </c>
      <c r="AU28" s="8" t="e">
        <f t="shared" si="24"/>
        <v>#VALUE!</v>
      </c>
      <c r="AV28" s="8" t="e">
        <f t="shared" si="24"/>
        <v>#VALUE!</v>
      </c>
      <c r="AW28" s="8" t="e">
        <f t="shared" si="24"/>
        <v>#VALUE!</v>
      </c>
      <c r="AX28" s="8" t="e">
        <f t="shared" si="24"/>
        <v>#VALUE!</v>
      </c>
      <c r="AY28" s="8" t="e">
        <f t="shared" si="24"/>
        <v>#VALUE!</v>
      </c>
      <c r="AZ28" s="8" t="e">
        <f t="shared" si="24"/>
        <v>#VALUE!</v>
      </c>
      <c r="BA28" s="8" t="e">
        <f t="shared" si="24"/>
        <v>#VALUE!</v>
      </c>
      <c r="BB28" s="8" t="e">
        <f t="shared" si="24"/>
        <v>#VALUE!</v>
      </c>
      <c r="BC28" s="8" t="e">
        <f t="shared" si="24"/>
        <v>#VALUE!</v>
      </c>
      <c r="BD28" s="8" t="e">
        <f t="shared" si="24"/>
        <v>#VALUE!</v>
      </c>
      <c r="BE28" s="8" t="e">
        <f t="shared" si="24"/>
        <v>#VALUE!</v>
      </c>
      <c r="BF28" s="8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31" t="str">
        <f>L1</f>
      </c>
      <c r="B1" s="9" t="n">
        <v>2015</v>
      </c>
      <c r="C1" s="9" t="n">
        <v>2021</v>
      </c>
      <c r="D1" s="9" t="n">
        <v>2022</v>
      </c>
      <c r="E1" s="9" t="n">
        <v>2023</v>
      </c>
      <c r="F1" s="9" t="s">
        <v>372</v>
      </c>
      <c r="G1" s="9" t="s">
        <v>373</v>
      </c>
      <c r="H1" s="9" t="s">
        <v>374</v>
      </c>
      <c r="I1" s="9" t="s">
        <v>375</v>
      </c>
      <c r="J1" s="9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21" t="s">
        <v>690</v>
      </c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 t="n">
        <v>74734263.2115</v>
      </c>
      <c r="X2" s="161" t="n">
        <v>651380311.6253</v>
      </c>
      <c r="Y2" s="161" t="n">
        <v>2369331099.6546</v>
      </c>
      <c r="Z2" s="161" t="n">
        <v>389472349.0247</v>
      </c>
      <c r="AA2" s="161" t="n">
        <v>926767810.7713</v>
      </c>
      <c r="AB2" s="161" t="n">
        <v>2068972362.7543</v>
      </c>
      <c r="AC2" s="161" t="n">
        <v>9040956617.9254</v>
      </c>
      <c r="AD2" s="161" t="n">
        <v>28856537609.4008</v>
      </c>
      <c r="AE2" s="161" t="n">
        <v>32918075773.2283</v>
      </c>
      <c r="AF2" s="161" t="n">
        <v>27981624445.2773</v>
      </c>
      <c r="AG2" s="161" t="n">
        <v>26916948312.8638</v>
      </c>
      <c r="AH2" s="161" t="n">
        <v>25381059794.7938</v>
      </c>
      <c r="AI2" s="161" t="n">
        <v>23781236602.951</v>
      </c>
      <c r="AJ2" s="161" t="n">
        <v>19497175336.1248</v>
      </c>
      <c r="AK2" s="161" t="n">
        <v>30744190284.6907</v>
      </c>
      <c r="AL2" s="161" t="n">
        <v>27640767677.3332</v>
      </c>
      <c r="AM2" s="161" t="n">
        <v>28807000700.5906</v>
      </c>
      <c r="AN2" s="161" t="n">
        <v>29406916248.8912</v>
      </c>
      <c r="AO2" s="161" t="n">
        <v>33682363136.9994</v>
      </c>
      <c r="AP2" s="161" t="n">
        <v>28537357724.827</v>
      </c>
      <c r="AQ2" s="161" t="n">
        <v>28280428246.215</v>
      </c>
      <c r="AR2" s="161" t="n">
        <v>29217464869.0707</v>
      </c>
      <c r="AS2" s="161" t="n">
        <v>36768744492.4267</v>
      </c>
      <c r="AT2" s="161" t="n">
        <v>35866308853.3797</v>
      </c>
      <c r="AU2" s="161"/>
      <c r="AV2" s="161"/>
    </row>
    <row r="3">
      <c r="A3" t="str">
        <f>L3</f>
      </c>
      <c r="L3" s="21" t="s">
        <v>691</v>
      </c>
      <c r="M3" s="161"/>
      <c r="N3" s="161"/>
      <c r="O3" s="161"/>
      <c r="P3" s="161"/>
      <c r="Q3" s="161"/>
      <c r="R3" s="161"/>
      <c r="S3" s="161"/>
      <c r="T3" s="161"/>
      <c r="U3" s="161"/>
      <c r="V3" s="161" t="n">
        <v>3325939</v>
      </c>
      <c r="W3" s="161" t="n">
        <v>1135593048.9812</v>
      </c>
      <c r="X3" s="161" t="n">
        <v>4073193632.4718</v>
      </c>
      <c r="Y3" s="161" t="n">
        <v>2801053888.6658</v>
      </c>
      <c r="Z3" s="161" t="n">
        <v>5596788703.4387</v>
      </c>
      <c r="AA3" s="161" t="n">
        <v>5970437340.4126</v>
      </c>
      <c r="AB3" s="161" t="n">
        <v>10006109627.2385</v>
      </c>
      <c r="AC3" s="161" t="n">
        <v>16988292857.9503</v>
      </c>
      <c r="AD3" s="161" t="n">
        <v>49557963726.3316</v>
      </c>
      <c r="AE3" s="161" t="n">
        <v>64642941835.688</v>
      </c>
      <c r="AF3" s="161" t="n">
        <v>58098643257.0653</v>
      </c>
      <c r="AG3" s="161" t="n">
        <v>67756921458.8457</v>
      </c>
      <c r="AH3" s="161" t="n">
        <v>64575747345.7738</v>
      </c>
      <c r="AI3" s="161" t="n">
        <v>67595393425.143</v>
      </c>
      <c r="AJ3" s="161" t="n">
        <v>51484301339.8842</v>
      </c>
      <c r="AK3" s="161" t="n">
        <v>41629203081.7025</v>
      </c>
      <c r="AL3" s="161" t="n">
        <v>43097580358.3998</v>
      </c>
      <c r="AM3" s="161" t="n">
        <v>47378754022.3691</v>
      </c>
      <c r="AN3" s="161" t="n">
        <v>57485126680.2272</v>
      </c>
      <c r="AO3" s="161" t="n">
        <v>65151912922.4511</v>
      </c>
      <c r="AP3" s="161" t="n">
        <v>72644543852.8073</v>
      </c>
      <c r="AQ3" s="161" t="n">
        <v>93453038550.4417</v>
      </c>
      <c r="AR3" s="161" t="n">
        <v>59821074027.5788</v>
      </c>
      <c r="AS3" s="161" t="n">
        <v>64994474219.4722</v>
      </c>
      <c r="AT3" s="161" t="n">
        <v>68481733084.6695</v>
      </c>
      <c r="AU3" s="161"/>
      <c r="AV3" s="161"/>
    </row>
    <row r="4">
      <c r="A4" t="str">
        <f>L4</f>
      </c>
      <c r="L4" s="21" t="s">
        <v>692</v>
      </c>
      <c r="M4" s="161" t="n">
        <v>1135000</v>
      </c>
      <c r="N4" s="161" t="n">
        <v>3869000</v>
      </c>
      <c r="O4" s="161"/>
      <c r="P4" s="161" t="n">
        <v>2766869</v>
      </c>
      <c r="Q4" s="161" t="n">
        <v>1621810</v>
      </c>
      <c r="R4" s="161" t="n">
        <v>486569</v>
      </c>
      <c r="S4" s="161" t="n">
        <v>262350</v>
      </c>
      <c r="T4" s="161"/>
      <c r="U4" s="161"/>
      <c r="V4" s="161" t="n">
        <v>2850000</v>
      </c>
      <c r="W4" s="161" t="n">
        <v>2488488999.5</v>
      </c>
      <c r="X4" s="161" t="n">
        <v>3599840088.1738</v>
      </c>
      <c r="Y4" s="161" t="n">
        <v>6015953476.0031</v>
      </c>
      <c r="Z4" s="161" t="n">
        <v>7646423798.3568</v>
      </c>
      <c r="AA4" s="161" t="n">
        <v>12781940166.5436</v>
      </c>
      <c r="AB4" s="161" t="n">
        <v>12707129305.2915</v>
      </c>
      <c r="AC4" s="161" t="n">
        <v>18382045134.1066</v>
      </c>
      <c r="AD4" s="161" t="n">
        <v>43013018845.1704</v>
      </c>
      <c r="AE4" s="161" t="n">
        <v>61456442976.9896</v>
      </c>
      <c r="AF4" s="161" t="n">
        <v>64889783985.1913</v>
      </c>
      <c r="AG4" s="161" t="n">
        <v>63572407065.2249</v>
      </c>
      <c r="AH4" s="161" t="n">
        <v>63728548103.9943</v>
      </c>
      <c r="AI4" s="161" t="n">
        <v>65983640595.1122</v>
      </c>
      <c r="AJ4" s="161" t="n">
        <v>67211134917.3349</v>
      </c>
      <c r="AK4" s="161" t="n">
        <v>58281307207.8006</v>
      </c>
      <c r="AL4" s="161" t="n">
        <v>58315355386.1029</v>
      </c>
      <c r="AM4" s="161" t="n">
        <v>65807704779.3839</v>
      </c>
      <c r="AN4" s="161" t="n">
        <v>68217966167.0995</v>
      </c>
      <c r="AO4" s="161" t="n">
        <v>80288950328.7238</v>
      </c>
      <c r="AP4" s="161" t="n">
        <v>85770574912.6139</v>
      </c>
      <c r="AQ4" s="161" t="n">
        <v>82014106010.0969</v>
      </c>
      <c r="AR4" s="161" t="n">
        <v>72939639695.5639</v>
      </c>
      <c r="AS4" s="161" t="n">
        <v>80313789564.7666</v>
      </c>
      <c r="AT4" s="161" t="n">
        <v>89778421220.0439</v>
      </c>
      <c r="AU4" s="161"/>
      <c r="AV4" s="161"/>
    </row>
    <row r="5">
      <c r="A5" t="str">
        <f>L5</f>
      </c>
      <c r="L5" s="21" t="s">
        <v>693</v>
      </c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 t="n">
        <v>343143083.9819</v>
      </c>
      <c r="X5" s="161" t="n">
        <v>512987622.1616</v>
      </c>
      <c r="Y5" s="161" t="n">
        <v>1555406580.2656</v>
      </c>
      <c r="Z5" s="161" t="n">
        <v>3214731746.0247</v>
      </c>
      <c r="AA5" s="161" t="n">
        <v>3670535010.3677</v>
      </c>
      <c r="AB5" s="161" t="n">
        <v>7146022773.0194</v>
      </c>
      <c r="AC5" s="161" t="n">
        <v>13410079539.1641</v>
      </c>
      <c r="AD5" s="161" t="n">
        <v>32693496752.3323</v>
      </c>
      <c r="AE5" s="161" t="n">
        <v>41338416839.809</v>
      </c>
      <c r="AF5" s="161" t="n">
        <v>38889201730.5229</v>
      </c>
      <c r="AG5" s="161" t="n">
        <v>41830329250.2352</v>
      </c>
      <c r="AH5" s="161" t="n">
        <v>45943085309.8793</v>
      </c>
      <c r="AI5" s="161" t="n">
        <v>41274574111.2405</v>
      </c>
      <c r="AJ5" s="161" t="n">
        <v>27696084407.0696</v>
      </c>
      <c r="AK5" s="161" t="n">
        <v>24167197519.375</v>
      </c>
      <c r="AL5" s="161" t="n">
        <v>26163704965.6678</v>
      </c>
      <c r="AM5" s="161" t="n">
        <v>24483600183.9948</v>
      </c>
      <c r="AN5" s="161" t="n">
        <v>33313188457.7358</v>
      </c>
      <c r="AO5" s="161" t="n">
        <v>28211687367.8067</v>
      </c>
      <c r="AP5" s="161" t="n">
        <v>25030868434.1995</v>
      </c>
      <c r="AQ5" s="161" t="n">
        <v>28385087232.3506</v>
      </c>
      <c r="AR5" s="161" t="n">
        <v>33340717530.8196</v>
      </c>
      <c r="AS5" s="161" t="n">
        <v>35042199201.2074</v>
      </c>
      <c r="AT5" s="161" t="n">
        <v>28416003107.7987</v>
      </c>
      <c r="AU5" s="161"/>
      <c r="AV5" s="161"/>
    </row>
    <row r="6">
      <c r="A6" t="str">
        <f>L6</f>
      </c>
      <c r="L6" s="21" t="s">
        <v>694</v>
      </c>
      <c r="M6" s="161" t="n">
        <v>1499432000</v>
      </c>
      <c r="N6" s="161" t="n">
        <v>237541000</v>
      </c>
      <c r="O6" s="161" t="n">
        <v>364081104</v>
      </c>
      <c r="P6" s="161" t="n">
        <v>313330343</v>
      </c>
      <c r="Q6" s="161" t="n">
        <v>543901007</v>
      </c>
      <c r="R6" s="161" t="n">
        <v>665199848</v>
      </c>
      <c r="S6" s="161" t="n">
        <v>7555413</v>
      </c>
      <c r="T6" s="161" t="n">
        <v>38487552</v>
      </c>
      <c r="U6" s="161" t="n">
        <v>1052459050</v>
      </c>
      <c r="V6" s="161" t="n">
        <v>986981234</v>
      </c>
      <c r="W6" s="161" t="n">
        <v>5017460203.1224</v>
      </c>
      <c r="X6" s="161" t="n">
        <v>8192697201.2665</v>
      </c>
      <c r="Y6" s="161" t="n">
        <v>17486083739.8113</v>
      </c>
      <c r="Z6" s="161" t="n">
        <v>30631888746.4587</v>
      </c>
      <c r="AA6" s="161" t="n">
        <v>40530857470.8198</v>
      </c>
      <c r="AB6" s="161" t="n">
        <v>51826794137.3968</v>
      </c>
      <c r="AC6" s="161" t="n">
        <v>65802878622.2959</v>
      </c>
      <c r="AD6" s="161" t="n">
        <v>81097959961.1024</v>
      </c>
      <c r="AE6" s="161" t="n">
        <v>94140306524.4107</v>
      </c>
      <c r="AF6" s="161" t="n">
        <v>92793319747.1754</v>
      </c>
      <c r="AG6" s="161" t="n">
        <v>82610307060.0663</v>
      </c>
      <c r="AH6" s="161" t="n">
        <v>90761159336.0793</v>
      </c>
      <c r="AI6" s="161" t="n">
        <v>91077193305.2115</v>
      </c>
      <c r="AJ6" s="161" t="n">
        <v>86210083967.808</v>
      </c>
      <c r="AK6" s="161" t="n">
        <v>74260515794.5409</v>
      </c>
      <c r="AL6" s="161" t="n">
        <v>67799824325.1675</v>
      </c>
      <c r="AM6" s="161" t="n">
        <v>79367863107.4402</v>
      </c>
      <c r="AN6" s="161" t="n">
        <v>81619262660.3654</v>
      </c>
      <c r="AO6" s="161" t="n">
        <v>95357389196.199</v>
      </c>
      <c r="AP6" s="161" t="n">
        <v>117059090928.897</v>
      </c>
      <c r="AQ6" s="161" t="n">
        <v>126405243988.628</v>
      </c>
      <c r="AR6" s="161" t="n">
        <v>118993315876.376</v>
      </c>
      <c r="AS6" s="161" t="n">
        <v>128962993546.785</v>
      </c>
      <c r="AT6" s="161" t="n">
        <v>169358749192.801</v>
      </c>
      <c r="AU6" s="161"/>
      <c r="AV6" s="161"/>
    </row>
    <row r="7">
      <c r="A7" t="str">
        <f>L7</f>
      </c>
      <c r="L7" s="21" t="s">
        <v>695</v>
      </c>
      <c r="M7" s="161" t="n">
        <v>2200000</v>
      </c>
      <c r="N7" s="161" t="n">
        <v>387000</v>
      </c>
      <c r="O7" s="161" t="n">
        <v>2335875</v>
      </c>
      <c r="P7" s="161" t="n">
        <v>4100000</v>
      </c>
      <c r="Q7" s="161" t="n">
        <v>1450000</v>
      </c>
      <c r="R7" s="161" t="n">
        <v>600000</v>
      </c>
      <c r="S7" s="161" t="n">
        <v>-245000</v>
      </c>
      <c r="T7" s="161"/>
      <c r="U7" s="161"/>
      <c r="V7" s="161"/>
      <c r="W7" s="161" t="n">
        <v>995882938.2904</v>
      </c>
      <c r="X7" s="161" t="n">
        <v>1727062270.7531</v>
      </c>
      <c r="Y7" s="161" t="n">
        <v>3828081479.2755</v>
      </c>
      <c r="Z7" s="161" t="n">
        <v>8312847280.5822</v>
      </c>
      <c r="AA7" s="161" t="n">
        <v>6488614271.6003</v>
      </c>
      <c r="AB7" s="161" t="n">
        <v>9320351005.8188</v>
      </c>
      <c r="AC7" s="161" t="n">
        <v>14305442867.5493</v>
      </c>
      <c r="AD7" s="161" t="n">
        <v>41151929253.5699</v>
      </c>
      <c r="AE7" s="161" t="n">
        <v>53101507561.5764</v>
      </c>
      <c r="AF7" s="161" t="n">
        <v>62151834436.6196</v>
      </c>
      <c r="AG7" s="161" t="n">
        <v>66264680920.1594</v>
      </c>
      <c r="AH7" s="161" t="n">
        <v>67146619592.9186</v>
      </c>
      <c r="AI7" s="161" t="n">
        <v>62581435363.5812</v>
      </c>
      <c r="AJ7" s="161" t="n">
        <v>50857444903.498</v>
      </c>
      <c r="AK7" s="161" t="n">
        <v>51567430494.4379</v>
      </c>
      <c r="AL7" s="161" t="n">
        <v>48753708679.7811</v>
      </c>
      <c r="AM7" s="161" t="n">
        <v>50300319393.6406</v>
      </c>
      <c r="AN7" s="161" t="n">
        <v>49862787751.9017</v>
      </c>
      <c r="AO7" s="161" t="n">
        <v>55097328272.2253</v>
      </c>
      <c r="AP7" s="161" t="n">
        <v>54976772204.4665</v>
      </c>
      <c r="AQ7" s="161" t="n">
        <v>63824372022.0734</v>
      </c>
      <c r="AR7" s="161" t="n">
        <v>71891546335.4883</v>
      </c>
      <c r="AS7" s="161" t="n">
        <v>67999359130.6915</v>
      </c>
      <c r="AT7" s="161" t="n">
        <v>64110104150.2955</v>
      </c>
      <c r="AU7" s="161"/>
      <c r="AV7" s="161"/>
    </row>
    <row r="8">
      <c r="A8" t="str">
        <f>L8</f>
      </c>
      <c r="L8" s="21"/>
      <c r="M8" s="161" t="n">
        <v>118847362405</v>
      </c>
      <c r="N8" s="161" t="n">
        <v>135912396844</v>
      </c>
      <c r="O8" s="161" t="n">
        <v>123040243571</v>
      </c>
      <c r="P8" s="161" t="n">
        <v>121053184930</v>
      </c>
      <c r="Q8" s="161" t="n">
        <v>116614929908</v>
      </c>
      <c r="R8" s="161" t="n">
        <v>115925728451</v>
      </c>
      <c r="S8" s="161" t="n">
        <v>118441206335</v>
      </c>
      <c r="T8" s="161" t="n">
        <v>115943664327</v>
      </c>
      <c r="U8" s="161" t="n">
        <v>115913423117</v>
      </c>
      <c r="V8" s="161" t="n">
        <v>121191879315</v>
      </c>
      <c r="W8" s="161" t="n">
        <v>122123183969.3</v>
      </c>
      <c r="X8" s="161" t="n">
        <v>125236477495.875</v>
      </c>
      <c r="Y8" s="161" t="n">
        <v>135754610872.809</v>
      </c>
      <c r="Z8" s="161" t="n">
        <v>155740934679.975</v>
      </c>
      <c r="AA8" s="161" t="n">
        <v>159405879751.4</v>
      </c>
      <c r="AB8" s="161" t="n">
        <v>172589139490.937</v>
      </c>
      <c r="AC8" s="161" t="n">
        <v>157235490704.126</v>
      </c>
      <c r="AD8" s="161" t="n">
        <v>51783516705.5844</v>
      </c>
      <c r="AE8" s="161" t="n">
        <v>30390394573.127</v>
      </c>
      <c r="AF8" s="161" t="n">
        <v>22845657876.5749</v>
      </c>
      <c r="AG8" s="161" t="n">
        <v>13744751169.2694</v>
      </c>
      <c r="AH8" s="161" t="n">
        <v>11027439386.0527</v>
      </c>
      <c r="AI8" s="161" t="n">
        <v>5499831645.3876</v>
      </c>
      <c r="AJ8" s="161" t="n">
        <v>5272188390.4106</v>
      </c>
      <c r="AK8" s="161" t="n">
        <v>2799693445.002</v>
      </c>
      <c r="AL8" s="161" t="n">
        <v>2455298878.0945</v>
      </c>
      <c r="AM8" s="161" t="n">
        <v>2379531416.7751</v>
      </c>
      <c r="AN8" s="161" t="n">
        <v>1949828809.8837</v>
      </c>
      <c r="AO8" s="161" t="n">
        <v>1040477910.3691</v>
      </c>
      <c r="AP8" s="161" t="n">
        <v>-43582714.495</v>
      </c>
      <c r="AQ8" s="161" t="n">
        <v>385368687.1303</v>
      </c>
      <c r="AR8" s="161" t="n">
        <v>1499314532.9273</v>
      </c>
      <c r="AS8" s="161" t="n">
        <v>414380266.7902</v>
      </c>
      <c r="AT8" s="161" t="n">
        <v>235412261.9706</v>
      </c>
      <c r="AU8" s="161"/>
      <c r="AV8" s="161"/>
    </row>
    <row r="9">
      <c r="A9" t="str">
        <f>L9</f>
      </c>
      <c r="L9" s="1" t="s">
        <v>665</v>
      </c>
      <c r="M9" s="161" t="str">
        <f>Sum(M2:M8)</f>
      </c>
      <c r="N9" s="161" t="str">
        <f>Sum(N2:N8)</f>
      </c>
      <c r="O9" s="161" t="str">
        <f>Sum(O2:O8)</f>
      </c>
      <c r="P9" s="161" t="str">
        <f>Sum(P2:P8)</f>
      </c>
      <c r="Q9" s="161" t="str">
        <f>Sum(Q2:Q8)</f>
      </c>
      <c r="R9" s="161" t="str">
        <f>Sum(R2:R8)</f>
      </c>
      <c r="S9" s="161" t="str">
        <f>Sum(S2:S8)</f>
      </c>
      <c r="T9" s="161" t="str">
        <f>Sum(T2:T8)</f>
      </c>
      <c r="U9" s="161" t="str">
        <f>Sum(U2:U8)</f>
      </c>
      <c r="V9" s="161" t="str">
        <f>Sum(V2:V8)</f>
      </c>
      <c r="W9" s="161" t="str">
        <f>Sum(W2:W8)</f>
      </c>
      <c r="X9" s="161" t="str">
        <f>Sum(X2:X8)</f>
      </c>
      <c r="Y9" s="161" t="str">
        <f>Sum(Y2:Y8)</f>
      </c>
      <c r="Z9" s="161" t="str">
        <f>Sum(Z2:Z8)</f>
      </c>
      <c r="AA9" s="161" t="str">
        <f>Sum(AA2:AA8)</f>
      </c>
      <c r="AB9" s="161" t="str">
        <f>Sum(AB2:AB8)</f>
      </c>
      <c r="AC9" s="161" t="str">
        <f>Sum(AC2:AC8)</f>
      </c>
      <c r="AD9" s="161" t="str">
        <f>Sum(AD2:AD8)</f>
      </c>
      <c r="AE9" s="161" t="str">
        <f>Sum(AE2:AE8)</f>
      </c>
      <c r="AF9" s="161" t="str">
        <f>Sum(AF2:AF8)</f>
      </c>
      <c r="AG9" s="161" t="str">
        <f>Sum(AG2:AG8)</f>
      </c>
      <c r="AH9" s="161" t="str">
        <f>Sum(AH2:AH8)</f>
      </c>
      <c r="AI9" s="161" t="str">
        <f>Sum(AI2:AI8)</f>
      </c>
      <c r="AJ9" s="161" t="str">
        <f>Sum(AJ2:AJ8)</f>
      </c>
      <c r="AK9" s="161" t="str">
        <f>Sum(AK2:AK8)</f>
      </c>
      <c r="AL9" s="161" t="str">
        <f>Sum(AL2:AL8)</f>
      </c>
      <c r="AM9" s="161" t="str">
        <f>Sum(AM2:AM8)</f>
      </c>
      <c r="AN9" s="161" t="str">
        <f>Sum(AN2:AN8)</f>
      </c>
      <c r="AO9" s="161" t="str">
        <f>Sum(AO2:AO8)</f>
      </c>
      <c r="AP9" s="161" t="str">
        <f>Sum(AP2:AP8)</f>
      </c>
      <c r="AQ9" s="161" t="str">
        <f>Sum(AQ2:AQ8)</f>
      </c>
      <c r="AR9" s="161" t="str">
        <f>Sum(AR2:AR8)</f>
      </c>
      <c r="AS9" s="161" t="str">
        <f>Sum(AS2:AS8)</f>
      </c>
      <c r="AT9" s="161" t="str">
        <f>Sum(AT2:AT8)</f>
      </c>
      <c r="AU9" s="161" t="str">
        <f>Sum(AU2:AU8)</f>
      </c>
      <c r="AV9" s="161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9" t="n">
        <f t="shared" ref="C11:C19" si="4">AR11</f>
        <v>2021</v>
      </c>
      <c r="D11" s="9" t="n">
        <f t="shared" ref="D11:D19" si="5">AS11</f>
        <v>2022</v>
      </c>
      <c r="E11" s="9" t="n">
        <f t="shared" ref="E11:E19" si="6">AT11</f>
        <v>2023</v>
      </c>
      <c r="F11" s="9" t="str">
        <f>C11&amp;"-"&amp;$D11</f>
        <v>2021-2022</v>
      </c>
      <c r="G11" s="9" t="str">
        <f>B11&amp;"-"&amp;$D11</f>
        <v>2015-2022</v>
      </c>
      <c r="H11" s="9" t="str">
        <f>$E11&amp;"/"&amp;D11</f>
        <v>2023/2022</v>
      </c>
      <c r="I11" s="9" t="str">
        <f>"Share "&amp;AS11</f>
        <v>Share 2022</v>
      </c>
      <c r="J11" s="9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4" t="str">
        <f t="shared" si="2"/>
        <v>&lt;=2 Months</v>
      </c>
      <c r="B12" s="11" t="n">
        <f t="shared" si="3"/>
        <v>33.338829996972933</v>
      </c>
      <c r="C12" s="11" t="n">
        <f t="shared" si="4"/>
        <v>30.920154172078224</v>
      </c>
      <c r="D12" s="11" t="n">
        <f t="shared" si="5"/>
        <v>36.726212081206704</v>
      </c>
      <c r="E12" s="11" t="n">
        <f t="shared" si="6"/>
        <v>34.209227260680208</v>
      </c>
      <c r="F12" s="25" t="n">
        <f t="shared" ref="F12:F20" si="9">(D12/C12)-1</f>
        <v>0.18777583956458788</v>
      </c>
      <c r="G12" s="8" t="n">
        <f>(D12/B12)-1</f>
        <v>0.10160470791990406</v>
      </c>
      <c r="H12" s="8" t="n">
        <f t="shared" ref="H12:H20" si="10">E12/D12</f>
        <v>0.93146625590025189</v>
      </c>
      <c r="I12" s="4" t="n">
        <f t="shared" ref="I12:J19" si="11">AS23</f>
        <v>8.8663763272546173E-2</v>
      </c>
      <c r="J12" s="4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43.880657409146195</v>
      </c>
      <c r="AF12" s="86" t="n">
        <f t="shared" si="13"/>
        <v>36.926246819223628</v>
      </c>
      <c r="AG12" s="86" t="n">
        <f t="shared" si="13"/>
        <v>35.224164464444144</v>
      </c>
      <c r="AH12" s="86" t="n">
        <f t="shared" si="13"/>
        <v>32.551045189892378</v>
      </c>
      <c r="AI12" s="86" t="n">
        <f t="shared" si="13"/>
        <v>29.955602060805916</v>
      </c>
      <c r="AJ12" s="86" t="n">
        <f t="shared" si="13"/>
        <v>23.965417070614091</v>
      </c>
      <c r="AK12" s="86" t="n">
        <f t="shared" si="13"/>
        <v>37.302674932160308</v>
      </c>
      <c r="AL12" s="86" t="n">
        <f t="shared" si="13"/>
        <v>33.338829996972933</v>
      </c>
      <c r="AM12" s="86" t="n">
        <f t="shared" si="13"/>
        <v>34.267067816294002</v>
      </c>
      <c r="AN12" s="86" t="n">
        <f t="shared" si="13"/>
        <v>34.337220173506715</v>
      </c>
      <c r="AO12" s="86" t="n">
        <f t="shared" si="13"/>
        <v>38.459322158399452</v>
      </c>
      <c r="AP12" s="86" t="n">
        <f t="shared" si="13"/>
        <v>31.947197380415208</v>
      </c>
      <c r="AQ12" s="86" t="n">
        <f t="shared" si="13"/>
        <v>31.154287460754883</v>
      </c>
      <c r="AR12" s="86" t="n">
        <f t="shared" si="13"/>
        <v>30.920154172078224</v>
      </c>
      <c r="AS12" s="86" t="n">
        <f t="shared" si="13"/>
        <v>36.726212081206704</v>
      </c>
      <c r="AT12" s="86" t="n">
        <f t="shared" si="13"/>
        <v>34.209227260680208</v>
      </c>
    </row>
    <row r="13">
      <c r="A13" s="24" t="str">
        <f t="shared" si="2"/>
        <v>&gt;1-2 Years</v>
      </c>
      <c r="B13" s="11" t="n">
        <f t="shared" si="3"/>
        <v>51.378889294291035</v>
      </c>
      <c r="C13" s="11" t="n">
        <f t="shared" si="4"/>
        <v>63.863526632770508</v>
      </c>
      <c r="D13" s="11" t="n">
        <f t="shared" si="5"/>
        <v>64.977354912552201</v>
      </c>
      <c r="E13" s="11" t="n">
        <f t="shared" si="6"/>
        <v>65.317766037079863</v>
      </c>
      <c r="F13" s="25" t="n">
        <f t="shared" si="9"/>
        <v>1.7440757479405322E-2</v>
      </c>
      <c r="G13" s="8" t="n">
        <f>(D13/B13)-1</f>
        <v>0.26467029172956757</v>
      </c>
      <c r="H13" s="8" t="n">
        <f t="shared" si="10"/>
        <v>1.0052389193894673</v>
      </c>
      <c r="I13" s="4" t="n">
        <f t="shared" si="11"/>
        <v>0.15686716618920782</v>
      </c>
      <c r="J13" s="4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86.170929186132526</v>
      </c>
      <c r="AF13" s="86" t="n">
        <f t="shared" si="14"/>
        <v>76.666456771859615</v>
      </c>
      <c r="AG13" s="86" t="n">
        <f t="shared" si="14"/>
        <v>88.643086392224774</v>
      </c>
      <c r="AH13" s="86" t="n">
        <f t="shared" si="14"/>
        <v>82.824617166335415</v>
      </c>
      <c r="AI13" s="86" t="n">
        <f t="shared" si="14"/>
        <v>85.12900726546674</v>
      </c>
      <c r="AJ13" s="86" t="n">
        <f t="shared" si="14"/>
        <v>63.330118592266977</v>
      </c>
      <c r="AK13" s="86" t="n">
        <f t="shared" si="14"/>
        <v>50.539194971174098</v>
      </c>
      <c r="AL13" s="86" t="n">
        <f t="shared" si="14"/>
        <v>51.378889294291035</v>
      </c>
      <c r="AM13" s="86" t="n">
        <f t="shared" si="14"/>
        <v>56.612349638467528</v>
      </c>
      <c r="AN13" s="86" t="n">
        <f t="shared" si="14"/>
        <v>67.126482668138848</v>
      </c>
      <c r="AO13" s="86" t="n">
        <f t="shared" si="14"/>
        <v>74.400226907088211</v>
      </c>
      <c r="AP13" s="86" t="n">
        <f t="shared" si="14"/>
        <v>81.346861497699692</v>
      </c>
      <c r="AQ13" s="86" t="n">
        <f t="shared" si="14"/>
        <v>103.2743239208351</v>
      </c>
      <c r="AR13" s="86" t="n">
        <f t="shared" si="14"/>
        <v>63.863526632770508</v>
      </c>
      <c r="AS13" s="86" t="n">
        <f t="shared" si="14"/>
        <v>64.977354912552201</v>
      </c>
      <c r="AT13" s="86" t="n">
        <f t="shared" si="14"/>
        <v>65.317766037079863</v>
      </c>
    </row>
    <row r="14">
      <c r="A14" s="24" t="str">
        <f t="shared" si="2"/>
        <v>&gt;2-4 Years</v>
      </c>
      <c r="B14" s="11" t="n">
        <f t="shared" si="3"/>
        <v>70.007456221132969</v>
      </c>
      <c r="C14" s="11" t="n">
        <f t="shared" si="4"/>
        <v>77.889360670801892</v>
      </c>
      <c r="D14" s="11" t="n">
        <f t="shared" si="5"/>
        <v>80.274934049596609</v>
      </c>
      <c r="E14" s="11" t="n">
        <f t="shared" si="6"/>
        <v>85.630512667939357</v>
      </c>
      <c r="F14" s="25" t="n">
        <f t="shared" si="9"/>
        <v>3.0627718063797049E-2</v>
      </c>
      <c r="G14" s="8" t="n">
        <f>(D14/B14)-1</f>
        <v>0.14666263256347567</v>
      </c>
      <c r="H14" s="8" t="n">
        <f t="shared" si="10"/>
        <v>1.0667154533572569</v>
      </c>
      <c r="I14" s="4" t="n">
        <f t="shared" si="11"/>
        <v>0.1937983076924723</v>
      </c>
      <c r="J14" s="4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83.167512123525995</v>
      </c>
      <c r="AH14" s="86" t="n">
        <f t="shared" si="15"/>
        <v>81.7206197560878</v>
      </c>
      <c r="AI14" s="86" t="n">
        <f t="shared" si="15"/>
        <v>82.880867542035773</v>
      </c>
      <c r="AJ14" s="86" t="n">
        <f t="shared" si="15"/>
        <v>82.813229264286988</v>
      </c>
      <c r="AK14" s="86" t="n">
        <f t="shared" si="15"/>
        <v>70.741580116066203</v>
      </c>
      <c r="AL14" s="86" t="n">
        <f t="shared" si="15"/>
        <v>70.007456221132969</v>
      </c>
      <c r="AM14" s="86" t="n">
        <f t="shared" si="15"/>
        <v>77.960875074837816</v>
      </c>
      <c r="AN14" s="86" t="n">
        <f t="shared" si="15"/>
        <v>79.61948592916184</v>
      </c>
      <c r="AO14" s="86" t="n">
        <f t="shared" si="15"/>
        <v>91.672188363503892</v>
      </c>
      <c r="AP14" s="86" t="n">
        <f t="shared" si="15"/>
        <v>96.02543534883425</v>
      </c>
      <c r="AQ14" s="86" t="n">
        <f t="shared" si="15"/>
        <v>90.615979866676426</v>
      </c>
      <c r="AR14" s="86" t="n">
        <f t="shared" si="15"/>
        <v>77.889360670801892</v>
      </c>
      <c r="AS14" s="86" t="n">
        <f t="shared" si="15"/>
        <v>80.274934049596609</v>
      </c>
      <c r="AT14" s="86" t="n">
        <f t="shared" si="15"/>
        <v>85.630512667939357</v>
      </c>
    </row>
    <row r="15">
      <c r="A15" s="24" t="str">
        <f t="shared" si="2"/>
        <v>&gt;2-7 Months</v>
      </c>
      <c r="B15" s="11" t="n">
        <f t="shared" si="3"/>
        <v>31.341799690626249</v>
      </c>
      <c r="C15" s="11" t="n">
        <f t="shared" si="4"/>
        <v>35.608761953373126</v>
      </c>
      <c r="D15" s="11" t="n">
        <f t="shared" si="5"/>
        <v>35.031099866577399</v>
      </c>
      <c r="E15" s="11" t="n">
        <f t="shared" si="6"/>
        <v>27.103137714247399</v>
      </c>
      <c r="F15" s="25" t="n">
        <f t="shared" si="9"/>
        <v>-1.622247040074376E-2</v>
      </c>
      <c r="G15" s="8" t="n">
        <f>(D15/B15)-1</f>
        <v>0.11771181656344232</v>
      </c>
      <c r="H15" s="8" t="n">
        <f t="shared" si="10"/>
        <v>0.77368788926053844</v>
      </c>
      <c r="I15" s="4" t="n">
        <f t="shared" si="11"/>
        <v>8.4571453731176346E-2</v>
      </c>
      <c r="J15" s="4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55.103955216035452</v>
      </c>
      <c r="AF15" s="86" t="n">
        <f t="shared" si="16"/>
        <v>51.318515408105185</v>
      </c>
      <c r="AG15" s="86" t="n">
        <f t="shared" si="16"/>
        <v>54.720088101320272</v>
      </c>
      <c r="AH15" s="86" t="n">
        <f t="shared" si="16"/>
        <v>58.931554303938263</v>
      </c>
      <c r="AI15" s="86" t="n">
        <f t="shared" si="16"/>
        <v>51.999335080411768</v>
      </c>
      <c r="AJ15" s="86" t="n">
        <f t="shared" si="16"/>
        <v>33.994511886273486</v>
      </c>
      <c r="AK15" s="86" t="n">
        <f t="shared" si="16"/>
        <v>29.317530522010784</v>
      </c>
      <c r="AL15" s="86" t="n">
        <f t="shared" si="16"/>
        <v>31.341799690626249</v>
      </c>
      <c r="AM15" s="86" t="n">
        <f t="shared" si="16"/>
        <v>29.030358245284837</v>
      </c>
      <c r="AN15" s="86" t="n">
        <f t="shared" si="16"/>
        <v>38.838289902495958</v>
      </c>
      <c r="AO15" s="86" t="n">
        <f t="shared" si="16"/>
        <v>32.229436268698826</v>
      </c>
      <c r="AP15" s="86" t="n">
        <f t="shared" si="16"/>
        <v>28.025894269747088</v>
      </c>
      <c r="AQ15" s="86" t="n">
        <f t="shared" si="16"/>
        <v>31.368502250152254</v>
      </c>
      <c r="AR15" s="86" t="n">
        <f t="shared" si="16"/>
        <v>35.608761953373126</v>
      </c>
      <c r="AS15" s="86" t="n">
        <f t="shared" si="16"/>
        <v>35.031099866577399</v>
      </c>
      <c r="AT15" s="86" t="n">
        <f t="shared" si="16"/>
        <v>27.103137714247399</v>
      </c>
    </row>
    <row r="16">
      <c r="A16" s="24" t="str">
        <f t="shared" si="2"/>
        <v>&gt;4 years</v>
      </c>
      <c r="B16" s="11" t="n">
        <f t="shared" si="3"/>
        <v>81.349473317849984</v>
      </c>
      <c r="C16" s="11" t="n">
        <f t="shared" si="4"/>
        <v>126.9571690697387</v>
      </c>
      <c r="D16" s="11" t="n">
        <f t="shared" si="5"/>
        <v>128.83826011792499</v>
      </c>
      <c r="E16" s="11" t="n">
        <f t="shared" si="6"/>
        <v>161.5341005232863</v>
      </c>
      <c r="F16" s="25" t="n">
        <f t="shared" si="9"/>
        <v>1.4816737502653332E-2</v>
      </c>
      <c r="G16" s="8" t="n">
        <f>(D16/B16)-1</f>
        <v>0.58376268294357669</v>
      </c>
      <c r="H16" s="8" t="n">
        <f t="shared" si="10"/>
        <v>1.2537743087762516</v>
      </c>
      <c r="I16" s="4" t="n">
        <f t="shared" si="11"/>
        <v>0.31103901949604751</v>
      </c>
      <c r="J16" s="4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125.49061815090009</v>
      </c>
      <c r="AF16" s="86" t="n">
        <f t="shared" si="17"/>
        <v>122.45458027498037</v>
      </c>
      <c r="AG16" s="86" t="n">
        <f t="shared" si="17"/>
        <v>108.07462033116418</v>
      </c>
      <c r="AH16" s="86" t="n">
        <f t="shared" si="17"/>
        <v>116.35748143256239</v>
      </c>
      <c r="AI16" s="86" t="n">
        <f t="shared" si="17"/>
        <v>114.66286504391501</v>
      </c>
      <c r="AJ16" s="86" t="n">
        <f t="shared" si="17"/>
        <v>106.06711861142398</v>
      </c>
      <c r="AK16" s="86" t="n">
        <f t="shared" si="17"/>
        <v>89.928852081594883</v>
      </c>
      <c r="AL16" s="86" t="n">
        <f t="shared" si="17"/>
        <v>81.349473317849984</v>
      </c>
      <c r="AM16" s="86" t="n">
        <f t="shared" si="17"/>
        <v>94.407915613178389</v>
      </c>
      <c r="AN16" s="86" t="n">
        <f t="shared" si="17"/>
        <v>94.502013871128739</v>
      </c>
      <c r="AO16" s="86" t="n">
        <f t="shared" si="17"/>
        <v>108.87198168053193</v>
      </c>
      <c r="AP16" s="86" t="n">
        <f t="shared" si="17"/>
        <v>130.97700888559348</v>
      </c>
      <c r="AQ16" s="86" t="n">
        <f t="shared" si="17"/>
        <v>139.6373998538005</v>
      </c>
      <c r="AR16" s="86" t="n">
        <f t="shared" si="17"/>
        <v>126.9571690697387</v>
      </c>
      <c r="AS16" s="86" t="n">
        <f t="shared" si="17"/>
        <v>128.83826011792499</v>
      </c>
      <c r="AT16" s="86" t="n">
        <f t="shared" si="17"/>
        <v>161.5341005232863</v>
      </c>
    </row>
    <row r="17">
      <c r="A17" s="11" t="str">
        <f t="shared" si="2"/>
        <v>&gt;7-12 Months</v>
      </c>
      <c r="B17" s="11" t="n">
        <f t="shared" si="3"/>
        <v>58.499803452582483</v>
      </c>
      <c r="C17" s="11" t="n">
        <f t="shared" si="4"/>
        <v>76.814648344146022</v>
      </c>
      <c r="D17" s="11" t="n">
        <f t="shared" si="5"/>
        <v>67.956721736651502</v>
      </c>
      <c r="E17" s="11" t="n">
        <f t="shared" si="6"/>
        <v>61.148113443981394</v>
      </c>
      <c r="F17" s="25" t="n">
        <f t="shared" si="9"/>
        <v>-0.1153155914716828</v>
      </c>
      <c r="G17" s="8" t="n">
        <f>AR27</f>
        <v>0.30691420316820012</v>
      </c>
      <c r="H17" s="8" t="n">
        <f t="shared" si="10"/>
        <v>0.8998096418032776</v>
      </c>
      <c r="I17" s="4" t="n">
        <f t="shared" si="11"/>
        <v>0.16405990020190478</v>
      </c>
      <c r="J17" s="4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55.998895447435217</v>
      </c>
      <c r="AE17" s="86" t="n">
        <f t="shared" si="18"/>
        <v>70.783966508661777</v>
      </c>
      <c r="AF17" s="86" t="n">
        <f t="shared" si="18"/>
        <v>82.015495318044259</v>
      </c>
      <c r="AG17" s="86" t="n">
        <f t="shared" si="18"/>
        <v>86.305647817965593</v>
      </c>
      <c r="AH17" s="86" t="n">
        <f t="shared" si="18"/>
        <v>86.11694674790796</v>
      </c>
      <c r="AI17" s="86" t="n">
        <f t="shared" si="18"/>
        <v>78.817277112401953</v>
      </c>
      <c r="AJ17" s="86" t="n">
        <f t="shared" si="18"/>
        <v>62.506768573697705</v>
      </c>
      <c r="AK17" s="86" t="n">
        <f t="shared" si="18"/>
        <v>62.537396648630008</v>
      </c>
      <c r="AL17" s="86" t="n">
        <f t="shared" si="18"/>
        <v>58.499803452582483</v>
      </c>
      <c r="AM17" s="86" t="n">
        <f t="shared" si="18"/>
        <v>59.822704254905979</v>
      </c>
      <c r="AN17" s="86" t="n">
        <f t="shared" si="18"/>
        <v>58.030226851035835</v>
      </c>
      <c r="AO17" s="86" t="n">
        <f t="shared" si="18"/>
        <v>63.090498351434697</v>
      </c>
      <c r="AP17" s="86" t="n">
        <f t="shared" si="18"/>
        <v>61.394111111930371</v>
      </c>
      <c r="AQ17" s="86" t="n">
        <f t="shared" si="18"/>
        <v>70.502238832628279</v>
      </c>
      <c r="AR17" s="86" t="n">
        <f t="shared" si="18"/>
        <v>76.814648344146022</v>
      </c>
      <c r="AS17" s="86" t="n">
        <f t="shared" si="18"/>
        <v>67.956721736651502</v>
      </c>
      <c r="AT17" s="86" t="n">
        <f t="shared" si="18"/>
        <v>61.148113443981394</v>
      </c>
    </row>
    <row r="18">
      <c r="A18" s="11" t="n">
        <f t="shared" si="2"/>
        <v>0</v>
      </c>
      <c r="B18" s="11" t="n">
        <f t="shared" si="3"/>
        <v>2.9536096334977131</v>
      </c>
      <c r="C18" s="11" t="n">
        <f t="shared" si="4"/>
        <v>1.6032505536934767</v>
      </c>
      <c r="D18" s="11" t="n">
        <f t="shared" si="5"/>
        <v>0.41438026679020001</v>
      </c>
      <c r="E18" s="11" t="n">
        <f t="shared" si="6"/>
        <v>0.22453583396676113</v>
      </c>
      <c r="F18" s="25" t="n">
        <f t="shared" si="9"/>
        <v>-0.74153742480514073</v>
      </c>
      <c r="G18" s="8" t="n">
        <f>(D18/B18)-1</f>
        <v>-0.85970378004913128</v>
      </c>
      <c r="H18" s="8" t="n">
        <f t="shared" si="10"/>
        <v>0.54185937884065127</v>
      </c>
      <c r="I18" s="4" t="n">
        <f t="shared" si="11"/>
        <v>1.0003894166450515E-3</v>
      </c>
      <c r="J18" s="4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40.511554272284819</v>
      </c>
      <c r="AF18" s="86" t="n">
        <f t="shared" si="19"/>
        <v>30.147267087572288</v>
      </c>
      <c r="AG18" s="86" t="n">
        <f t="shared" si="19"/>
        <v>17.9716664043241</v>
      </c>
      <c r="AH18" s="86" t="n">
        <f t="shared" si="19"/>
        <v>14.140360410946959</v>
      </c>
      <c r="AI18" s="86" t="n">
        <f t="shared" si="19"/>
        <v>6.9266029336123882</v>
      </c>
      <c r="AJ18" s="86" t="n">
        <f t="shared" si="19"/>
        <v>6.462106396705674</v>
      </c>
      <c r="AK18" s="86" t="n">
        <f t="shared" si="19"/>
        <v>3.3129204473645051</v>
      </c>
      <c r="AL18" s="86" t="n">
        <f t="shared" si="19"/>
        <v>2.9536096334977131</v>
      </c>
      <c r="AM18" s="86" t="n">
        <f t="shared" si="19"/>
        <v>2.826933445427886</v>
      </c>
      <c r="AN18" s="86" t="n">
        <f t="shared" si="19"/>
        <v>2.2581662222653254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1.6032505536934767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11" t="str">
        <f t="shared" si="2"/>
        <v>Grand Total</v>
      </c>
      <c r="B19" s="11" t="n">
        <f t="shared" si="3"/>
        <v>328.86986160695335</v>
      </c>
      <c r="C19" s="11" t="n">
        <f t="shared" si="4"/>
        <v>413.6568713966019</v>
      </c>
      <c r="D19" s="11" t="n">
        <f t="shared" si="5"/>
        <v>414.21896303129961</v>
      </c>
      <c r="E19" s="11" t="n">
        <f t="shared" si="6"/>
        <v>435.16739348118125</v>
      </c>
      <c r="F19" s="25" t="n">
        <f t="shared" si="9"/>
        <v>1.3588354831384208E-3</v>
      </c>
      <c r="G19" s="8" t="n">
        <f>(D19/B19)-1</f>
        <v>0.25952241718747304</v>
      </c>
      <c r="H19" s="8" t="n">
        <f t="shared" si="10"/>
        <v>1.0505733255102054</v>
      </c>
      <c r="I19" s="4" t="b">
        <f t="shared" si="11"/>
        <v>1</v>
      </c>
      <c r="J19" s="4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446.55675168468292</v>
      </c>
      <c r="AE19" s="86" t="n">
        <f t="shared" si="20"/>
        <v>503.86408850112502</v>
      </c>
      <c r="AF19" s="86" t="n">
        <f t="shared" si="20"/>
        <v>485.15750962364382</v>
      </c>
      <c r="AG19" s="86" t="n">
        <f t="shared" si="20"/>
        <v>474.10678563496913</v>
      </c>
      <c r="AH19" s="86" t="n">
        <f t="shared" si="20"/>
        <v>472.6426250076712</v>
      </c>
      <c r="AI19" s="86" t="n">
        <f t="shared" si="20"/>
        <v>450.37155703864954</v>
      </c>
      <c r="AJ19" s="86" t="n">
        <f t="shared" si="20"/>
        <v>379.13927039526891</v>
      </c>
      <c r="AK19" s="86" t="n">
        <f t="shared" si="20"/>
        <v>343.68014971900078</v>
      </c>
      <c r="AL19" s="86" t="n">
        <f t="shared" si="20"/>
        <v>328.86986160695335</v>
      </c>
      <c r="AM19" s="86" t="n">
        <f t="shared" si="20"/>
        <v>354.9282040883964</v>
      </c>
      <c r="AN19" s="86" t="n">
        <f t="shared" si="20"/>
        <v>374.71188561773323</v>
      </c>
      <c r="AO19" s="86" t="n">
        <f t="shared" si="20"/>
        <v>409.91178741880532</v>
      </c>
      <c r="AP19" s="86" t="n">
        <f t="shared" si="20"/>
        <v>429.66769693928131</v>
      </c>
      <c r="AQ19" s="86" t="n">
        <f t="shared" si="20"/>
        <v>466.97865353640793</v>
      </c>
      <c r="AR19" s="86" t="n">
        <f t="shared" si="20"/>
        <v>413.6568713966019</v>
      </c>
      <c r="AS19" s="86" t="n">
        <f t="shared" si="20"/>
        <v>414.21896303129961</v>
      </c>
      <c r="AT19" s="86" t="n">
        <f t="shared" si="20"/>
        <v>435.16739348118125</v>
      </c>
    </row>
    <row r="20">
      <c r="A20" s="33" t="s">
        <v>125</v>
      </c>
      <c r="B20" s="23" t="n">
        <f>SUM(B12:B14)</f>
        <v>154.72517551239693</v>
      </c>
      <c r="C20" s="23" t="n">
        <f>SUM(C12:C14)</f>
        <v>172.67304147565062</v>
      </c>
      <c r="D20" s="23" t="n">
        <f>SUM(D12:D14)</f>
        <v>181.97850104335549</v>
      </c>
      <c r="E20" s="53" t="n">
        <f>(D20/C20)-1</f>
        <v>5.3890633350644146E-2</v>
      </c>
      <c r="F20" s="25" t="n">
        <f t="shared" si="9"/>
        <v>5.3890633350644146E-2</v>
      </c>
      <c r="G20" s="8" t="n">
        <f>(D20/B20)-1</f>
        <v>0.17614021403242797</v>
      </c>
      <c r="H20" s="8" t="n">
        <f t="shared" si="10"/>
        <v>2.9613736260969073E-4</v>
      </c>
      <c r="I20" s="25" t="n">
        <f>SUM(I12:I14)</f>
        <v>0.43932923715422628</v>
      </c>
      <c r="J20" s="8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1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1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23"/>
      <c r="D21" s="23"/>
      <c r="E21" s="53"/>
      <c r="F21" s="53"/>
      <c r="G21" s="111"/>
      <c r="H21" s="111"/>
      <c r="I21" s="111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8" t="str">
        <f>IF(M12="","",M12/#REF!)</f>
      </c>
      <c r="N23" s="8" t="str">
        <f>IF(N12="","",N12/#REF!)</f>
      </c>
      <c r="O23" s="8" t="str">
        <f>IF(O12="","",O12/#REF!)</f>
      </c>
      <c r="P23" s="8" t="str">
        <f>IF(P12="","",P12/#REF!)</f>
      </c>
      <c r="Q23" s="8" t="str">
        <f>IF(Q12="","",Q12/#REF!)</f>
      </c>
      <c r="R23" s="8" t="str">
        <f>IF(R12="","",R12/#REF!)</f>
      </c>
      <c r="S23" s="8" t="str">
        <f>IF(S12="","",S12/#REF!)</f>
      </c>
      <c r="T23" s="8" t="str">
        <f>IF(T12="","",T12/#REF!)</f>
      </c>
      <c r="U23" s="8" t="str">
        <f>IF(U12="","",U12/#REF!)</f>
      </c>
      <c r="V23" s="8" t="str">
        <f>IF(V12="","",V12/#REF!)</f>
      </c>
      <c r="W23" s="8" t="e">
        <f t="shared" ref="W23:AT23" si="24">IF(W12="","",W12/W$19)</f>
        <v>#N/A</v>
      </c>
      <c r="X23" s="8" t="e">
        <f t="shared" si="24"/>
        <v>#N/A</v>
      </c>
      <c r="Y23" s="8" t="e">
        <f t="shared" si="24"/>
        <v>#N/A</v>
      </c>
      <c r="Z23" s="8" t="e">
        <f t="shared" si="24"/>
        <v>#N/A</v>
      </c>
      <c r="AA23" s="8" t="e">
        <f t="shared" si="24"/>
        <v>#N/A</v>
      </c>
      <c r="AB23" s="8" t="e">
        <f t="shared" si="24"/>
        <v>#N/A</v>
      </c>
      <c r="AC23" s="8" t="e">
        <f t="shared" si="24"/>
        <v>#N/A</v>
      </c>
      <c r="AD23" s="8" t="n">
        <f t="shared" si="24"/>
        <v>8.7936113771677801E-2</v>
      </c>
      <c r="AE23" s="8" t="n">
        <f t="shared" si="24"/>
        <v>8.7088281166615072E-2</v>
      </c>
      <c r="AF23" s="8" t="n">
        <f t="shared" si="24"/>
        <v>7.6111873127283555E-2</v>
      </c>
      <c r="AG23" s="8" t="n">
        <f t="shared" si="24"/>
        <v>7.4295845433362817E-2</v>
      </c>
      <c r="AH23" s="8" t="n">
        <f t="shared" si="24"/>
        <v>6.8870312298566091E-2</v>
      </c>
      <c r="AI23" s="8" t="n">
        <f t="shared" si="24"/>
        <v>6.6513085901282201E-2</v>
      </c>
      <c r="AJ23" s="8" t="n">
        <f t="shared" si="24"/>
        <v>6.3210062744566448E-2</v>
      </c>
      <c r="AK23" s="8" t="n">
        <f t="shared" si="24"/>
        <v>0.10853892772876077</v>
      </c>
      <c r="AL23" s="8" t="n">
        <f t="shared" si="24"/>
        <v>0.10137392898841432</v>
      </c>
      <c r="AM23" s="8" t="n">
        <f t="shared" si="24"/>
        <v>9.6546477348302365E-2</v>
      </c>
      <c r="AN23" s="8" t="n">
        <f t="shared" si="24"/>
        <v>9.1636325111224881E-2</v>
      </c>
      <c r="AO23" s="8" t="n">
        <f t="shared" si="24"/>
        <v>9.3823411130906822E-2</v>
      </c>
      <c r="AP23" s="8" t="n">
        <f t="shared" si="24"/>
        <v>7.4353267904451847E-2</v>
      </c>
      <c r="AQ23" s="8" t="n">
        <f t="shared" si="24"/>
        <v>6.6714585827049894E-2</v>
      </c>
      <c r="AR23" s="8" t="n">
        <f t="shared" si="24"/>
        <v>7.4748315113646213E-2</v>
      </c>
      <c r="AS23" s="8" t="n">
        <f t="shared" si="24"/>
        <v>8.8663763272546173E-2</v>
      </c>
      <c r="AT23" s="8" t="n">
        <f t="shared" si="24"/>
        <v>7.8611650994847765E-2</v>
      </c>
    </row>
    <row r="24">
      <c r="L24" s="1" t="str">
        <f t="shared" si="23"/>
        <v>&gt;1-2 Years</v>
      </c>
      <c r="M24" s="8" t="str">
        <f>IF(M13="","",M13/#REF!)</f>
      </c>
      <c r="N24" s="8" t="str">
        <f>IF(N13="","",N13/#REF!)</f>
      </c>
      <c r="O24" s="8" t="str">
        <f>IF(O13="","",O13/#REF!)</f>
      </c>
      <c r="P24" s="8" t="str">
        <f>IF(P13="","",P13/#REF!)</f>
      </c>
      <c r="Q24" s="8" t="str">
        <f>IF(Q13="","",Q13/#REF!)</f>
      </c>
      <c r="R24" s="8" t="str">
        <f>IF(R13="","",R13/#REF!)</f>
      </c>
      <c r="S24" s="8" t="str">
        <f>IF(S13="","",S13/#REF!)</f>
      </c>
      <c r="T24" s="8" t="str">
        <f>IF(T13="","",T13/#REF!)</f>
      </c>
      <c r="U24" s="8" t="str">
        <f>IF(U13="","",U13/#REF!)</f>
      </c>
      <c r="V24" s="8" t="e">
        <f>IF(V13="","",V13/#REF!)</f>
        <v>#N/A</v>
      </c>
      <c r="W24" s="8" t="e">
        <f t="shared" ref="W24:AT24" si="25">IF(W13="","",W13/W$19)</f>
        <v>#N/A</v>
      </c>
      <c r="X24" s="8" t="e">
        <f t="shared" si="25"/>
        <v>#N/A</v>
      </c>
      <c r="Y24" s="8" t="e">
        <f t="shared" si="25"/>
        <v>#N/A</v>
      </c>
      <c r="Z24" s="8" t="e">
        <f t="shared" si="25"/>
        <v>#N/A</v>
      </c>
      <c r="AA24" s="8" t="e">
        <f t="shared" si="25"/>
        <v>#N/A</v>
      </c>
      <c r="AB24" s="8" t="e">
        <f t="shared" si="25"/>
        <v>#N/A</v>
      </c>
      <c r="AC24" s="8" t="e">
        <f t="shared" si="25"/>
        <v>#N/A</v>
      </c>
      <c r="AD24" s="8" t="n">
        <f t="shared" si="25"/>
        <v>0.15102070787285521</v>
      </c>
      <c r="AE24" s="8" t="n">
        <f t="shared" si="25"/>
        <v>0.17102018411844036</v>
      </c>
      <c r="AF24" s="8" t="n">
        <f t="shared" si="25"/>
        <v>0.15802384844322592</v>
      </c>
      <c r="AG24" s="8" t="n">
        <f t="shared" si="25"/>
        <v>0.18696860934716528</v>
      </c>
      <c r="AH24" s="8" t="n">
        <f t="shared" si="25"/>
        <v>0.17523729935485852</v>
      </c>
      <c r="AI24" s="8" t="n">
        <f t="shared" si="25"/>
        <v>0.18901950164264308</v>
      </c>
      <c r="AJ24" s="8" t="n">
        <f t="shared" si="25"/>
        <v>0.16703655763815398</v>
      </c>
      <c r="AK24" s="8" t="n">
        <f t="shared" si="25"/>
        <v>0.14705299393199134</v>
      </c>
      <c r="AL24" s="8" t="n">
        <f t="shared" si="25"/>
        <v>0.15622863415710672</v>
      </c>
      <c r="AM24" s="8" t="n">
        <f t="shared" si="25"/>
        <v>0.15950366577339675</v>
      </c>
      <c r="AN24" s="8" t="n">
        <f t="shared" si="25"/>
        <v>0.17914158916383754</v>
      </c>
      <c r="AO24" s="8" t="n">
        <f t="shared" si="25"/>
        <v>0.18150301891922366</v>
      </c>
      <c r="AP24" s="8" t="n">
        <f t="shared" si="25"/>
        <v>0.18932505766007179</v>
      </c>
      <c r="AQ24" s="8" t="n">
        <f t="shared" si="25"/>
        <v>0.22115427148273992</v>
      </c>
      <c r="AR24" s="8" t="n">
        <f t="shared" si="25"/>
        <v>0.15438768469420652</v>
      </c>
      <c r="AS24" s="8" t="n">
        <f t="shared" si="25"/>
        <v>0.15686716618920782</v>
      </c>
      <c r="AT24" s="8" t="n">
        <f t="shared" si="25"/>
        <v>0.15009802438220712</v>
      </c>
    </row>
    <row r="25">
      <c r="L25" s="1" t="str">
        <f t="shared" si="23"/>
        <v>&gt;2-4 Years</v>
      </c>
      <c r="M25" s="8" t="e">
        <f>IF(M14="","",M14/#REF!)</f>
        <v>#N/A</v>
      </c>
      <c r="N25" s="8" t="e">
        <f>IF(N14="","",N14/#REF!)</f>
        <v>#N/A</v>
      </c>
      <c r="O25" s="8" t="str">
        <f>IF(O14="","",O14/#REF!)</f>
      </c>
      <c r="P25" s="8" t="e">
        <f>IF(P14="","",P14/#REF!)</f>
        <v>#N/A</v>
      </c>
      <c r="Q25" s="8" t="e">
        <f>IF(Q14="","",Q14/#REF!)</f>
        <v>#N/A</v>
      </c>
      <c r="R25" s="8" t="e">
        <f>IF(R14="","",R14/#REF!)</f>
        <v>#N/A</v>
      </c>
      <c r="S25" s="8" t="e">
        <f>IF(S14="","",S14/#REF!)</f>
        <v>#N/A</v>
      </c>
      <c r="T25" s="8" t="str">
        <f>IF(T14="","",T14/#REF!)</f>
      </c>
      <c r="U25" s="8" t="str">
        <f>IF(U14="","",U14/#REF!)</f>
      </c>
      <c r="V25" s="8" t="e">
        <f>IF(V14="","",V14/#REF!)</f>
        <v>#N/A</v>
      </c>
      <c r="W25" s="8" t="e">
        <f t="shared" ref="W25:AT25" si="26">IF(W14="","",W14/W$19)</f>
        <v>#N/A</v>
      </c>
      <c r="X25" s="8" t="e">
        <f t="shared" si="26"/>
        <v>#N/A</v>
      </c>
      <c r="Y25" s="8" t="e">
        <f t="shared" si="26"/>
        <v>#N/A</v>
      </c>
      <c r="Z25" s="8" t="e">
        <f t="shared" si="26"/>
        <v>#N/A</v>
      </c>
      <c r="AA25" s="8" t="e">
        <f t="shared" si="26"/>
        <v>#N/A</v>
      </c>
      <c r="AB25" s="8" t="e">
        <f t="shared" si="26"/>
        <v>#N/A</v>
      </c>
      <c r="AC25" s="8" t="e">
        <f t="shared" si="26"/>
        <v>#N/A</v>
      </c>
      <c r="AD25" s="8" t="n">
        <f t="shared" si="26"/>
        <v>0.13107593745411811</v>
      </c>
      <c r="AE25" s="8" t="n">
        <f t="shared" si="26"/>
        <v>0.1625883043216349</v>
      </c>
      <c r="AF25" s="8" t="n">
        <f t="shared" si="26"/>
        <v>0.17649721223584544</v>
      </c>
      <c r="AG25" s="8" t="n">
        <f t="shared" si="26"/>
        <v>0.17541936678282322</v>
      </c>
      <c r="AH25" s="8" t="n">
        <f t="shared" si="26"/>
        <v>0.17290150196411389</v>
      </c>
      <c r="AI25" s="8" t="n">
        <f t="shared" si="26"/>
        <v>0.184027757185659</v>
      </c>
      <c r="AJ25" s="8" t="n">
        <f t="shared" si="26"/>
        <v>0.21842429874898123</v>
      </c>
      <c r="AK25" s="8" t="n">
        <f t="shared" si="26"/>
        <v>0.2058355135549895</v>
      </c>
      <c r="AL25" s="8" t="n">
        <f t="shared" si="26"/>
        <v>0.21287282415924727</v>
      </c>
      <c r="AM25" s="8" t="n">
        <f t="shared" si="26"/>
        <v>0.21965252176865979</v>
      </c>
      <c r="AN25" s="8" t="n">
        <f t="shared" si="26"/>
        <v>0.21248188003939272</v>
      </c>
      <c r="AO25" s="8" t="n">
        <f t="shared" si="26"/>
        <v>0.22363881980744985</v>
      </c>
      <c r="AP25" s="8" t="n">
        <f t="shared" si="26"/>
        <v>0.22348767671590664</v>
      </c>
      <c r="AQ25" s="8" t="n">
        <f t="shared" si="26"/>
        <v>0.19404737064627209</v>
      </c>
      <c r="AR25" s="8" t="n">
        <f t="shared" si="26"/>
        <v>0.18829461337806205</v>
      </c>
      <c r="AS25" s="8" t="n">
        <f t="shared" si="26"/>
        <v>0.1937983076924723</v>
      </c>
      <c r="AT25" s="8" t="n">
        <f t="shared" si="26"/>
        <v>0.19677603136330213</v>
      </c>
    </row>
    <row r="26">
      <c r="L26" s="1" t="str">
        <f t="shared" si="23"/>
        <v>&gt;2-7 Months</v>
      </c>
      <c r="M26" s="8" t="str">
        <f>IF(M15="","",M15/#REF!)</f>
      </c>
      <c r="N26" s="8" t="str">
        <f>IF(N15="","",N15/#REF!)</f>
      </c>
      <c r="O26" s="8" t="str">
        <f>IF(O15="","",O15/#REF!)</f>
      </c>
      <c r="P26" s="8" t="str">
        <f>IF(P15="","",P15/#REF!)</f>
      </c>
      <c r="Q26" s="8" t="str">
        <f>IF(Q15="","",Q15/#REF!)</f>
      </c>
      <c r="R26" s="8" t="str">
        <f>IF(R15="","",R15/#REF!)</f>
      </c>
      <c r="S26" s="8" t="str">
        <f>IF(S15="","",S15/#REF!)</f>
      </c>
      <c r="T26" s="8" t="str">
        <f>IF(T15="","",T15/#REF!)</f>
      </c>
      <c r="U26" s="8" t="str">
        <f>IF(U15="","",U15/#REF!)</f>
      </c>
      <c r="V26" s="8" t="str">
        <f>IF(V15="","",V15/#REF!)</f>
      </c>
      <c r="W26" s="8" t="e">
        <f t="shared" ref="W26:AT26" si="27">IF(W15="","",W15/W$19)</f>
        <v>#N/A</v>
      </c>
      <c r="X26" s="8" t="e">
        <f t="shared" si="27"/>
        <v>#N/A</v>
      </c>
      <c r="Y26" s="8" t="e">
        <f t="shared" si="27"/>
        <v>#N/A</v>
      </c>
      <c r="Z26" s="8" t="e">
        <f t="shared" si="27"/>
        <v>#N/A</v>
      </c>
      <c r="AA26" s="8" t="e">
        <f t="shared" si="27"/>
        <v>#N/A</v>
      </c>
      <c r="AB26" s="8" t="e">
        <f t="shared" si="27"/>
        <v>#N/A</v>
      </c>
      <c r="AC26" s="8" t="e">
        <f t="shared" si="27"/>
        <v>#N/A</v>
      </c>
      <c r="AD26" s="8" t="n">
        <f t="shared" si="27"/>
        <v>9.962869034816163E-2</v>
      </c>
      <c r="AE26" s="8" t="n">
        <f t="shared" si="27"/>
        <v>0.10936273585195666</v>
      </c>
      <c r="AF26" s="8" t="n">
        <f t="shared" si="27"/>
        <v>0.10577701960733334</v>
      </c>
      <c r="AG26" s="8" t="n">
        <f t="shared" si="27"/>
        <v>0.11541722194090494</v>
      </c>
      <c r="AH26" s="8" t="n">
        <f t="shared" si="27"/>
        <v>0.12468522978218856</v>
      </c>
      <c r="AI26" s="8" t="n">
        <f t="shared" si="27"/>
        <v>0.11545874571281894</v>
      </c>
      <c r="AJ26" s="8" t="n">
        <f t="shared" si="27"/>
        <v>8.9662333977782768E-2</v>
      </c>
      <c r="AK26" s="8" t="n">
        <f t="shared" si="27"/>
        <v>8.530469550243544E-2</v>
      </c>
      <c r="AL26" s="8" t="n">
        <f t="shared" si="27"/>
        <v>9.5301526073204593E-2</v>
      </c>
      <c r="AM26" s="8" t="n">
        <f t="shared" si="27"/>
        <v>8.179219884722011E-2</v>
      </c>
      <c r="AN26" s="8" t="n">
        <f t="shared" si="27"/>
        <v>0.10364840666441336</v>
      </c>
      <c r="AO26" s="8" t="n">
        <f t="shared" si="27"/>
        <v>7.8625297583282558E-2</v>
      </c>
      <c r="AP26" s="8" t="n">
        <f t="shared" si="27"/>
        <v>6.5226905511836936E-2</v>
      </c>
      <c r="AQ26" s="8" t="n">
        <f t="shared" si="27"/>
        <v>6.7173310841084549E-2</v>
      </c>
      <c r="AR26" s="8" t="n">
        <f t="shared" si="27"/>
        <v>8.6082848891521263E-2</v>
      </c>
      <c r="AS26" s="8" t="n">
        <f t="shared" si="27"/>
        <v>8.4571453731176346E-2</v>
      </c>
      <c r="AT26" s="8" t="n">
        <f t="shared" si="27"/>
        <v>6.228209677529406E-2</v>
      </c>
    </row>
    <row r="27">
      <c r="L27" s="1" t="str">
        <f t="shared" si="23"/>
        <v>&gt;4 years</v>
      </c>
      <c r="M27" s="8" t="e">
        <f>IF(M16="","",M16/#REF!)</f>
        <v>#N/A</v>
      </c>
      <c r="N27" s="8" t="e">
        <f>IF(N16="","",N16/#REF!)</f>
        <v>#N/A</v>
      </c>
      <c r="O27" s="8" t="e">
        <f>IF(O16="","",O16/#REF!)</f>
        <v>#N/A</v>
      </c>
      <c r="P27" s="8" t="e">
        <f>IF(P16="","",P16/#REF!)</f>
        <v>#N/A</v>
      </c>
      <c r="Q27" s="8" t="e">
        <f>IF(Q16="","",Q16/#REF!)</f>
        <v>#N/A</v>
      </c>
      <c r="R27" s="8" t="e">
        <f>IF(R16="","",R16/#REF!)</f>
        <v>#N/A</v>
      </c>
      <c r="S27" s="8" t="e">
        <f>IF(S16="","",S16/#REF!)</f>
        <v>#N/A</v>
      </c>
      <c r="T27" s="8" t="e">
        <f>IF(T16="","",T16/#REF!)</f>
        <v>#N/A</v>
      </c>
      <c r="U27" s="8" t="e">
        <f>IF(U16="","",U16/#REF!)</f>
        <v>#N/A</v>
      </c>
      <c r="V27" s="8" t="e">
        <f>IF(V16="","",V16/#REF!)</f>
        <v>#N/A</v>
      </c>
      <c r="W27" s="8" t="e">
        <f t="shared" ref="W27:AT27" si="28">IF(W16="","",W16/W$19)</f>
        <v>#N/A</v>
      </c>
      <c r="X27" s="8" t="e">
        <f t="shared" si="28"/>
        <v>#N/A</v>
      </c>
      <c r="Y27" s="8" t="e">
        <f t="shared" si="28"/>
        <v>#N/A</v>
      </c>
      <c r="Z27" s="8" t="e">
        <f t="shared" si="28"/>
        <v>#N/A</v>
      </c>
      <c r="AA27" s="8" t="e">
        <f t="shared" si="28"/>
        <v>#N/A</v>
      </c>
      <c r="AB27" s="8" t="e">
        <f t="shared" si="28"/>
        <v>#N/A</v>
      </c>
      <c r="AC27" s="8" t="e">
        <f t="shared" si="28"/>
        <v>#N/A</v>
      </c>
      <c r="AD27" s="8" t="n">
        <f t="shared" si="28"/>
        <v>0.24713427266711349</v>
      </c>
      <c r="AE27" s="8" t="n">
        <f t="shared" si="28"/>
        <v>0.24905648371211495</v>
      </c>
      <c r="AF27" s="8" t="n">
        <f t="shared" si="28"/>
        <v>0.25240170016119778</v>
      </c>
      <c r="AG27" s="8" t="n">
        <f t="shared" si="28"/>
        <v>0.22795417320682368</v>
      </c>
      <c r="AH27" s="8" t="n">
        <f t="shared" si="28"/>
        <v>0.24618490858854269</v>
      </c>
      <c r="AI27" s="8" t="n">
        <f t="shared" si="28"/>
        <v>0.25459615122647494</v>
      </c>
      <c r="AJ27" s="8" t="n">
        <f t="shared" si="28"/>
        <v>0.2797576692618638</v>
      </c>
      <c r="AK27" s="8" t="n">
        <f t="shared" si="28"/>
        <v>0.26166437647074575</v>
      </c>
      <c r="AL27" s="8" t="n">
        <f t="shared" si="28"/>
        <v>0.24736068218702956</v>
      </c>
      <c r="AM27" s="8" t="n">
        <f t="shared" si="28"/>
        <v>0.26599158513101906</v>
      </c>
      <c r="AN27" s="8" t="n">
        <f t="shared" si="28"/>
        <v>0.25219913618522388</v>
      </c>
      <c r="AO27" s="8" t="n">
        <f t="shared" si="28"/>
        <v>0.26559856296422585</v>
      </c>
      <c r="AP27" s="8" t="n">
        <f t="shared" si="28"/>
        <v>0.30483326956762719</v>
      </c>
      <c r="AQ27" s="8" t="n">
        <f t="shared" si="28"/>
        <v>0.29902308980578207</v>
      </c>
      <c r="AR27" s="8" t="n">
        <f t="shared" si="28"/>
        <v>0.30691420316820012</v>
      </c>
      <c r="AS27" s="8" t="n">
        <f t="shared" si="28"/>
        <v>0.31103901949604751</v>
      </c>
      <c r="AT27" s="8" t="n">
        <f t="shared" si="28"/>
        <v>0.3711999174181505</v>
      </c>
    </row>
    <row r="28">
      <c r="L28" s="1" t="str">
        <f t="shared" si="23"/>
        <v>&gt;7-12 Months</v>
      </c>
      <c r="M28" s="8" t="e">
        <f>IF(M17="","",M17/#REF!)</f>
        <v>#N/A</v>
      </c>
      <c r="N28" s="8" t="e">
        <f>IF(N17="","",N17/#REF!)</f>
        <v>#N/A</v>
      </c>
      <c r="O28" s="8" t="e">
        <f>IF(O17="","",O17/#REF!)</f>
        <v>#N/A</v>
      </c>
      <c r="P28" s="8" t="e">
        <f>IF(P17="","",P17/#REF!)</f>
        <v>#N/A</v>
      </c>
      <c r="Q28" s="8" t="e">
        <f>IF(Q17="","",Q17/#REF!)</f>
        <v>#N/A</v>
      </c>
      <c r="R28" s="8" t="e">
        <f>IF(R17="","",R17/#REF!)</f>
        <v>#N/A</v>
      </c>
      <c r="S28" s="8" t="e">
        <f>IF(S17="","",S17/#REF!)</f>
        <v>#N/A</v>
      </c>
      <c r="T28" s="8" t="str">
        <f>IF(T17="","",T17/#REF!)</f>
      </c>
      <c r="U28" s="8" t="str">
        <f>IF(U17="","",U17/#REF!)</f>
      </c>
      <c r="V28" s="8" t="str">
        <f>IF(V17="","",V17/#REF!)</f>
      </c>
      <c r="W28" s="8" t="e">
        <f t="shared" ref="W28:AT28" si="29">IF(W17="","",W17/W$19)</f>
        <v>#N/A</v>
      </c>
      <c r="X28" s="8" t="e">
        <f t="shared" si="29"/>
        <v>#N/A</v>
      </c>
      <c r="Y28" s="8" t="e">
        <f t="shared" si="29"/>
        <v>#N/A</v>
      </c>
      <c r="Z28" s="8" t="e">
        <f t="shared" si="29"/>
        <v>#N/A</v>
      </c>
      <c r="AA28" s="8" t="e">
        <f t="shared" si="29"/>
        <v>#N/A</v>
      </c>
      <c r="AB28" s="8" t="e">
        <f t="shared" si="29"/>
        <v>#N/A</v>
      </c>
      <c r="AC28" s="8" t="e">
        <f t="shared" si="29"/>
        <v>#N/A</v>
      </c>
      <c r="AD28" s="8" t="n">
        <f t="shared" si="29"/>
        <v>0.12540152004459326</v>
      </c>
      <c r="AE28" s="8" t="n">
        <f t="shared" si="29"/>
        <v>0.14048226123680915</v>
      </c>
      <c r="AF28" s="8" t="n">
        <f t="shared" si="29"/>
        <v>0.16904921327852263</v>
      </c>
      <c r="AG28" s="8" t="n">
        <f t="shared" si="29"/>
        <v>0.1820384150426719</v>
      </c>
      <c r="AH28" s="8" t="n">
        <f t="shared" si="29"/>
        <v>0.18220309001226931</v>
      </c>
      <c r="AI28" s="8" t="n">
        <f t="shared" si="29"/>
        <v>0.17500500615681219</v>
      </c>
      <c r="AJ28" s="8" t="n">
        <f t="shared" si="29"/>
        <v>0.16486492815300227</v>
      </c>
      <c r="AK28" s="8" t="n">
        <f t="shared" si="29"/>
        <v>0.18196394729157833</v>
      </c>
      <c r="AL28" s="8" t="n">
        <f t="shared" si="29"/>
        <v>0.17788131501845597</v>
      </c>
      <c r="AM28" s="8" t="n">
        <f t="shared" si="29"/>
        <v>0.16854874750952978</v>
      </c>
      <c r="AN28" s="8" t="n">
        <f t="shared" si="29"/>
        <v>0.15486625612467511</v>
      </c>
      <c r="AO28" s="8" t="n">
        <f t="shared" si="29"/>
        <v>0.15391237892599408</v>
      </c>
      <c r="AP28" s="8" t="n">
        <f t="shared" si="29"/>
        <v>0.14288742567632751</v>
      </c>
      <c r="AQ28" s="8" t="n">
        <f t="shared" si="29"/>
        <v>0.15097529255077949</v>
      </c>
      <c r="AR28" s="8" t="n">
        <f t="shared" si="29"/>
        <v>0.18569653656375124</v>
      </c>
      <c r="AS28" s="8" t="n">
        <f t="shared" si="29"/>
        <v>0.16405990020190478</v>
      </c>
      <c r="AT28" s="8" t="n">
        <f t="shared" si="29"/>
        <v>0.14051630328922091</v>
      </c>
    </row>
    <row r="29">
      <c r="L29" s="1" t="n">
        <f t="shared" si="23"/>
        <v>0</v>
      </c>
      <c r="M29" s="8" t="e">
        <f>IF(M18="","",M18/#REF!)</f>
        <v>#N/A</v>
      </c>
      <c r="N29" s="8" t="e">
        <f>IF(N18="","",N18/#REF!)</f>
        <v>#N/A</v>
      </c>
      <c r="O29" s="8" t="e">
        <f>IF(O18="","",O18/#REF!)</f>
        <v>#N/A</v>
      </c>
      <c r="P29" s="8" t="e">
        <f>IF(P18="","",P18/#REF!)</f>
        <v>#N/A</v>
      </c>
      <c r="Q29" s="8" t="e">
        <f>IF(Q18="","",Q18/#REF!)</f>
        <v>#N/A</v>
      </c>
      <c r="R29" s="8" t="e">
        <f>IF(R18="","",R18/#REF!)</f>
        <v>#N/A</v>
      </c>
      <c r="S29" s="8" t="e">
        <f>IF(S18="","",S18/#REF!)</f>
        <v>#N/A</v>
      </c>
      <c r="T29" s="8" t="e">
        <f>IF(T18="","",T18/#REF!)</f>
        <v>#N/A</v>
      </c>
      <c r="U29" s="8" t="e">
        <f>IF(U18="","",U18/#REF!)</f>
        <v>#N/A</v>
      </c>
      <c r="V29" s="8" t="e">
        <f>IF(V18="","",V18/#REF!)</f>
        <v>#N/A</v>
      </c>
      <c r="W29" s="8" t="e">
        <f t="shared" ref="W29:AT29" si="30">IF(W18="","",W18/W$19)</f>
        <v>#N/A</v>
      </c>
      <c r="X29" s="8" t="e">
        <f t="shared" si="30"/>
        <v>#N/A</v>
      </c>
      <c r="Y29" s="8" t="e">
        <f t="shared" si="30"/>
        <v>#N/A</v>
      </c>
      <c r="Z29" s="8" t="e">
        <f t="shared" si="30"/>
        <v>#N/A</v>
      </c>
      <c r="AA29" s="8" t="e">
        <f t="shared" si="30"/>
        <v>#N/A</v>
      </c>
      <c r="AB29" s="8" t="e">
        <f t="shared" si="30"/>
        <v>#N/A</v>
      </c>
      <c r="AC29" s="8" t="e">
        <f t="shared" si="30"/>
        <v>#N/A</v>
      </c>
      <c r="AD29" s="8" t="n">
        <f t="shared" si="30"/>
        <v>0.15780275784148046</v>
      </c>
      <c r="AE29" s="8" t="n">
        <f t="shared" si="30"/>
        <v>8.0401749592428767E-2</v>
      </c>
      <c r="AF29" s="8" t="n">
        <f t="shared" si="30"/>
        <v>6.213913314659137E-2</v>
      </c>
      <c r="AG29" s="8" t="n">
        <f t="shared" si="30"/>
        <v>3.7906368246247997E-2</v>
      </c>
      <c r="AH29" s="8" t="n">
        <f t="shared" si="30"/>
        <v>2.9917657999460914E-2</v>
      </c>
      <c r="AI29" s="8" t="n">
        <f t="shared" si="30"/>
        <v>1.537975217430964E-2</v>
      </c>
      <c r="AJ29" s="8" t="n">
        <f t="shared" si="30"/>
        <v>1.7044149475649546E-2</v>
      </c>
      <c r="AK29" s="8" t="n">
        <f t="shared" si="30"/>
        <v>9.6395455194988999E-3</v>
      </c>
      <c r="AL29" s="8" t="n">
        <f t="shared" si="30"/>
        <v>8.9810894165416114E-3</v>
      </c>
      <c r="AM29" s="8" t="n">
        <f t="shared" si="30"/>
        <v>7.9648036218722875E-3</v>
      </c>
      <c r="AN29" s="8" t="n">
        <f t="shared" si="30"/>
        <v>6.0264067112325882E-3</v>
      </c>
      <c r="AO29" s="8" t="n">
        <f t="shared" si="30"/>
        <v>2.8985106689170723E-3</v>
      </c>
      <c r="AP29" s="8" t="n">
        <f t="shared" si="30"/>
        <v>-1.1360303622187519E-4</v>
      </c>
      <c r="AQ29" s="8" t="n">
        <f t="shared" si="30"/>
        <v>9.1207884629202905E-4</v>
      </c>
      <c r="AR29" s="8" t="n">
        <f t="shared" si="30"/>
        <v>3.8757981906127402E-3</v>
      </c>
      <c r="AS29" s="8" t="n">
        <f t="shared" si="30"/>
        <v>1.0003894166450515E-3</v>
      </c>
      <c r="AT29" s="8" t="n">
        <f t="shared" si="30"/>
        <v>5.159757769775808E-4</v>
      </c>
    </row>
    <row r="30">
      <c r="L30" s="1" t="str">
        <f>L20</f>
        <v>Checksum</v>
      </c>
      <c r="M30" s="8" t="e">
        <f>IF(#REF!="","",#REF!/#REF!)</f>
        <v>#REF!</v>
      </c>
      <c r="N30" s="8" t="e">
        <f>IF(#REF!="","",#REF!/#REF!)</f>
        <v>#REF!</v>
      </c>
      <c r="O30" s="8" t="e">
        <f>IF(#REF!="","",#REF!/#REF!)</f>
        <v>#REF!</v>
      </c>
      <c r="P30" s="8" t="e">
        <f>IF(#REF!="","",#REF!/#REF!)</f>
        <v>#REF!</v>
      </c>
      <c r="Q30" s="8" t="e">
        <f>IF(#REF!="","",#REF!/#REF!)</f>
        <v>#REF!</v>
      </c>
      <c r="R30" s="8" t="e">
        <f>IF(#REF!="","",#REF!/#REF!)</f>
        <v>#REF!</v>
      </c>
      <c r="S30" s="8" t="e">
        <f>IF(#REF!="","",#REF!/#REF!)</f>
        <v>#REF!</v>
      </c>
      <c r="T30" s="8" t="e">
        <f>IF(#REF!="","",#REF!/#REF!)</f>
        <v>#REF!</v>
      </c>
      <c r="U30" s="8" t="e">
        <f>IF(#REF!="","",#REF!/#REF!)</f>
        <v>#REF!</v>
      </c>
      <c r="V30" s="8" t="e">
        <f>IF(#REF!="","",#REF!/#REF!)</f>
        <v>#REF!</v>
      </c>
      <c r="W30" s="8" t="e">
        <f t="shared" ref="W30:AT30" si="31">SUM(W23:W29)=1</f>
        <v>#N/A</v>
      </c>
      <c r="X30" s="8" t="e">
        <f t="shared" si="31"/>
        <v>#N/A</v>
      </c>
      <c r="Y30" s="8" t="e">
        <f t="shared" si="31"/>
        <v>#N/A</v>
      </c>
      <c r="Z30" s="8" t="e">
        <f t="shared" si="31"/>
        <v>#N/A</v>
      </c>
      <c r="AA30" s="8" t="e">
        <f t="shared" si="31"/>
        <v>#N/A</v>
      </c>
      <c r="AB30" s="8" t="e">
        <f t="shared" si="31"/>
        <v>#N/A</v>
      </c>
      <c r="AC30" s="8" t="e">
        <f t="shared" si="31"/>
        <v>#N/A</v>
      </c>
      <c r="AD30" s="8" t="b">
        <f t="shared" si="31"/>
        <v>1</v>
      </c>
      <c r="AE30" s="8" t="b">
        <f t="shared" si="31"/>
        <v>1</v>
      </c>
      <c r="AF30" s="8" t="b">
        <f t="shared" si="31"/>
        <v>1</v>
      </c>
      <c r="AG30" s="8" t="b">
        <f t="shared" si="31"/>
        <v>1</v>
      </c>
      <c r="AH30" s="8" t="b">
        <f t="shared" si="31"/>
        <v>1</v>
      </c>
      <c r="AI30" s="8" t="b">
        <f t="shared" si="31"/>
        <v>1</v>
      </c>
      <c r="AJ30" s="8" t="b">
        <f t="shared" si="31"/>
        <v>1</v>
      </c>
      <c r="AK30" s="8" t="b">
        <f t="shared" si="31"/>
        <v>1</v>
      </c>
      <c r="AL30" s="8" t="b">
        <f t="shared" si="31"/>
        <v>1</v>
      </c>
      <c r="AM30" s="8" t="b">
        <f t="shared" si="31"/>
        <v>1</v>
      </c>
      <c r="AN30" s="8" t="b">
        <f t="shared" si="31"/>
        <v>1</v>
      </c>
      <c r="AO30" s="8" t="b">
        <f t="shared" si="31"/>
        <v>1</v>
      </c>
      <c r="AP30" s="8" t="b">
        <f t="shared" si="31"/>
        <v>1</v>
      </c>
      <c r="AQ30" s="8" t="b">
        <f t="shared" si="31"/>
        <v>1</v>
      </c>
      <c r="AR30" s="8" t="b">
        <f t="shared" si="31"/>
        <v>1</v>
      </c>
      <c r="AS30" s="8" t="b">
        <f t="shared" si="31"/>
        <v>1</v>
      </c>
      <c r="AT30" s="8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0.37253579271170678</v>
      </c>
      <c r="AE32" s="64" t="n">
        <f t="shared" si="32"/>
        <v>0.3895387449489241</v>
      </c>
      <c r="AF32" s="64" t="n">
        <f t="shared" si="32"/>
        <v>0.42145091343972041</v>
      </c>
      <c r="AG32" s="64" t="n">
        <f t="shared" si="32"/>
        <v>0.40999258824949558</v>
      </c>
      <c r="AH32" s="64" t="n">
        <f t="shared" si="32"/>
        <v>0.428387998600812</v>
      </c>
      <c r="AI32" s="64" t="n">
        <f t="shared" si="32"/>
        <v>0.42960115738328714</v>
      </c>
      <c r="AJ32" s="64" t="n">
        <f t="shared" si="32"/>
        <v>0.44462259741486609</v>
      </c>
      <c r="AK32" s="64" t="n">
        <f t="shared" si="32"/>
        <v>0.44362832376232408</v>
      </c>
      <c r="AL32" s="64" t="n">
        <f t="shared" si="32"/>
        <v>0.4252419972054855</v>
      </c>
      <c r="AM32" s="64" t="n">
        <f t="shared" si="32"/>
        <v>0.43454033264054881</v>
      </c>
      <c r="AN32" s="64" t="n">
        <f t="shared" si="32"/>
        <v>0.40706539230989902</v>
      </c>
      <c r="AO32" s="64" t="n">
        <f t="shared" si="32"/>
        <v>0.41951094189021992</v>
      </c>
      <c r="AP32" s="64" t="n">
        <f t="shared" si="32"/>
        <v>0.44772069524395469</v>
      </c>
      <c r="AQ32" s="64" t="n">
        <f t="shared" si="32"/>
        <v>0.44999838235656153</v>
      </c>
      <c r="AR32" s="64" t="n">
        <f t="shared" si="32"/>
        <v>0.49261073973195135</v>
      </c>
      <c r="AS32" s="64" t="n">
        <f t="shared" si="32"/>
        <v>0.47509891969795226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0.37003275909865113</v>
      </c>
      <c r="AE33" s="64" t="n">
        <f t="shared" si="33"/>
        <v>0.42069676960669034</v>
      </c>
      <c r="AF33" s="64" t="n">
        <f t="shared" si="33"/>
        <v>0.41063293380635491</v>
      </c>
      <c r="AG33" s="64" t="n">
        <f t="shared" si="33"/>
        <v>0.43668382156335128</v>
      </c>
      <c r="AH33" s="64" t="n">
        <f t="shared" si="33"/>
        <v>0.41700911361753845</v>
      </c>
      <c r="AI33" s="64" t="n">
        <f t="shared" si="33"/>
        <v>0.43956034472958427</v>
      </c>
      <c r="AJ33" s="64" t="n">
        <f t="shared" si="33"/>
        <v>0.44867091913170165</v>
      </c>
      <c r="AK33" s="64" t="n">
        <f t="shared" si="33"/>
        <v>0.46142743521574159</v>
      </c>
      <c r="AL33" s="64" t="n">
        <f t="shared" si="33"/>
        <v>0.47047538730476834</v>
      </c>
      <c r="AM33" s="64" t="n">
        <f t="shared" si="33"/>
        <v>0.4757026648903589</v>
      </c>
      <c r="AN33" s="64" t="n">
        <f t="shared" si="33"/>
        <v>0.48325979431445515</v>
      </c>
      <c r="AO33" s="64" t="n">
        <f t="shared" si="33"/>
        <v>0.49896524985758028</v>
      </c>
      <c r="AP33" s="64" t="n">
        <f t="shared" si="33"/>
        <v>0.48716600228043028</v>
      </c>
      <c r="AQ33" s="64" t="n">
        <f t="shared" si="33"/>
        <v>0.48191622795606193</v>
      </c>
      <c r="AR33" s="64" t="n">
        <f t="shared" si="33"/>
        <v>0.41743061318591479</v>
      </c>
      <c r="AS33" s="64" t="n">
        <f t="shared" si="33"/>
        <v>0.43932923715422628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0" t="s">
        <v>128</v>
      </c>
      <c r="B1" s="10" t="n">
        <v>2011</v>
      </c>
      <c r="C1" s="10" t="n">
        <v>2012</v>
      </c>
      <c r="D1" s="10" t="n">
        <v>2013</v>
      </c>
      <c r="E1" s="10" t="n">
        <v>2014</v>
      </c>
      <c r="F1" s="10" t="n">
        <v>2015</v>
      </c>
      <c r="G1" s="10" t="n">
        <v>2016</v>
      </c>
      <c r="H1" s="10" t="n">
        <v>2017</v>
      </c>
      <c r="I1" s="10" t="n">
        <v>2018</v>
      </c>
      <c r="J1" s="10" t="n">
        <v>2019</v>
      </c>
      <c r="K1" s="10" t="n">
        <v>2020</v>
      </c>
      <c r="L1" s="10" t="n">
        <v>2021</v>
      </c>
      <c r="M1" s="10" t="n">
        <v>2022</v>
      </c>
    </row>
    <row r="2">
      <c r="A2" s="21" t="s">
        <v>129</v>
      </c>
      <c r="B2" s="2" t="n">
        <v>393034568.82999998</v>
      </c>
      <c r="C2" s="2" t="n">
        <v>474005596.36000001</v>
      </c>
      <c r="D2" s="2" t="n">
        <v>340559772.73000002</v>
      </c>
      <c r="E2" s="2" t="n">
        <v>523559084.60000002</v>
      </c>
      <c r="F2" s="2" t="n">
        <v>694883317.67999995</v>
      </c>
      <c r="G2" s="2" t="n">
        <v>1433156330.3</v>
      </c>
      <c r="H2" s="2" t="n">
        <v>2113588321.8699999</v>
      </c>
      <c r="I2" s="2" t="n">
        <v>3953534234.1799998</v>
      </c>
      <c r="J2" s="2" t="n">
        <v>7416385657.79</v>
      </c>
      <c r="K2" s="2" t="n">
        <v>16317685492.58</v>
      </c>
      <c r="L2" s="2" t="n">
        <v>14645097081.370001</v>
      </c>
      <c r="M2" s="2" t="n">
        <v>10900562375.700001</v>
      </c>
    </row>
    <row r="3">
      <c r="A3" s="21" t="s">
        <v>130</v>
      </c>
      <c r="B3" s="2" t="n">
        <v>227972146.03</v>
      </c>
      <c r="C3" s="2" t="n">
        <v>1115381865.6099999</v>
      </c>
      <c r="D3" s="2" t="n">
        <v>273132033.56</v>
      </c>
      <c r="E3" s="2" t="n">
        <v>4210858070.6500001</v>
      </c>
      <c r="F3" s="2" t="n">
        <v>1747946128.04</v>
      </c>
      <c r="G3" s="2" t="n">
        <v>12383155569.65</v>
      </c>
      <c r="H3" s="2" t="n">
        <v>11188129508.360001</v>
      </c>
      <c r="I3" s="2" t="n">
        <v>27108164347.619999</v>
      </c>
      <c r="J3" s="2" t="n">
        <v>17861120766.169998</v>
      </c>
      <c r="K3" s="2" t="n">
        <v>17305865698.959999</v>
      </c>
      <c r="L3" s="2" t="n">
        <v>67166466719.849998</v>
      </c>
      <c r="M3" s="2" t="n">
        <v>4030705980.1100001</v>
      </c>
    </row>
    <row r="7">
      <c r="N7" s="106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31" t="n">
        <f>F8</f>
        <v>2015</v>
      </c>
      <c r="P8" s="31" t="n">
        <f t="shared" ref="P8:Q10" si="1">K8</f>
        <v>2020</v>
      </c>
      <c r="Q8" s="31" t="n">
        <f t="shared" si="1"/>
        <v>2021</v>
      </c>
      <c r="R8" s="31" t="str">
        <f>P8&amp;"-"&amp;$Q$8</f>
        <v>2020-2021</v>
      </c>
      <c r="S8" s="31" t="str">
        <f>O8&amp;"-"&amp;$Q8</f>
        <v>2015-2021</v>
      </c>
    </row>
    <row r="9">
      <c r="A9" s="13" t="s">
        <v>131</v>
      </c>
      <c r="B9" s="13"/>
      <c r="F9" s="2" t="n">
        <f t="shared" ref="F9:M10" si="2">F2/VLOOKUP(F$8,deflator,2,FALSE)/$N$7</f>
        <v>833476104.79268253</v>
      </c>
      <c r="G9" s="2" t="n">
        <f t="shared" si="2"/>
        <v>1704868475.0963326</v>
      </c>
      <c r="H9" s="2" t="n">
        <f t="shared" si="2"/>
        <v>2470201183.3488417</v>
      </c>
      <c r="I9" s="2" t="n">
        <f t="shared" si="2"/>
        <v>4514586199.301383</v>
      </c>
      <c r="J9" s="2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11" t="str">
        <f>A9</f>
        <v>Sum of Dollars Obligated</v>
      </c>
      <c r="O9" s="2" t="n">
        <f>F9</f>
        <v>833476104.79268253</v>
      </c>
      <c r="P9" s="2" t="n">
        <f t="shared" si="1"/>
        <v>18034808980.182587</v>
      </c>
      <c r="Q9" s="2" t="n">
        <f t="shared" si="1"/>
        <v>15659820635.570946</v>
      </c>
      <c r="R9" s="158" t="n">
        <f>(L9/K9)-1</f>
        <v>-0.1316891322343019</v>
      </c>
      <c r="S9" s="158" t="n">
        <f>(L9/F9)-1</f>
        <v>17.788565797535544</v>
      </c>
    </row>
    <row r="10">
      <c r="A10" s="13" t="s">
        <v>132</v>
      </c>
      <c r="B10" s="13"/>
      <c r="F10" s="2" t="n">
        <f t="shared" si="2"/>
        <v>2096569730.6567562</v>
      </c>
      <c r="G10" s="2" t="n">
        <f t="shared" si="2"/>
        <v>14730878346.321499</v>
      </c>
      <c r="H10" s="2" t="n">
        <f t="shared" si="2"/>
        <v>13075834335.874434</v>
      </c>
      <c r="I10" s="2" t="n">
        <f t="shared" si="2"/>
        <v>30955124555.167088</v>
      </c>
      <c r="J10" s="2" t="n">
        <f t="shared" si="2"/>
        <v>20004010480.939762</v>
      </c>
      <c r="K10" s="2" t="n">
        <f t="shared" si="2"/>
        <v>19126976203.785748</v>
      </c>
      <c r="L10" s="2" t="n">
        <f t="shared" si="2"/>
        <v>71820269658.431122</v>
      </c>
      <c r="M10" s="2" t="n">
        <f t="shared" si="2"/>
        <v>4030705980.1100001</v>
      </c>
      <c r="N10" s="11" t="str">
        <f>A10</f>
        <v>Sum of Base and All Options Value (Total Contract Value)</v>
      </c>
      <c r="O10" s="2" t="n">
        <f>F10</f>
        <v>2096569730.6567562</v>
      </c>
      <c r="P10" s="2" t="n">
        <f t="shared" si="1"/>
        <v>19126976203.785748</v>
      </c>
      <c r="Q10" s="2" t="n">
        <f t="shared" si="1"/>
        <v>71820269658.431122</v>
      </c>
      <c r="R10" s="158" t="n">
        <f>(L10/K10)-1</f>
        <v>2.754920218085279</v>
      </c>
      <c r="S10" s="158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31" t="s">
        <v>106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" t="n">
        <v>195000</v>
      </c>
      <c r="C3" s="2" t="n">
        <v>1897530</v>
      </c>
      <c r="D3" s="2" t="n">
        <v>3903539</v>
      </c>
      <c r="E3" s="2" t="n">
        <v>4636181</v>
      </c>
      <c r="F3" s="2" t="n">
        <v>4993631</v>
      </c>
      <c r="G3" s="2" t="n">
        <v>250037783</v>
      </c>
      <c r="H3" s="2" t="n">
        <v>187693198</v>
      </c>
      <c r="I3" s="2" t="n">
        <v>526134344.38</v>
      </c>
      <c r="J3" s="2" t="n">
        <v>1635461728.3</v>
      </c>
      <c r="K3" s="2" t="n">
        <v>1432698356.1199999</v>
      </c>
      <c r="L3" s="2" t="n">
        <v>1971041069.1199999</v>
      </c>
      <c r="M3" s="2" t="n">
        <v>2072824581.1099999</v>
      </c>
      <c r="N3" s="2"/>
    </row>
    <row r="4">
      <c r="A4" s="1" t="s">
        <v>43</v>
      </c>
      <c r="B4" s="2" t="n">
        <v>265546547.94999999</v>
      </c>
      <c r="C4" s="2" t="n">
        <v>417275713.02999997</v>
      </c>
      <c r="D4" s="2" t="n">
        <v>305798391.22000003</v>
      </c>
      <c r="E4" s="2" t="n">
        <v>467083660.60000002</v>
      </c>
      <c r="F4" s="2" t="n">
        <v>623306976.78999996</v>
      </c>
      <c r="G4" s="2" t="n">
        <v>902166349.30999994</v>
      </c>
      <c r="H4" s="2" t="n">
        <v>1543504234.55</v>
      </c>
      <c r="I4" s="2" t="n">
        <v>2947049116.6799998</v>
      </c>
      <c r="J4" s="2" t="n">
        <v>4946705602.0699997</v>
      </c>
      <c r="K4" s="2" t="n">
        <v>13253348989.6</v>
      </c>
      <c r="L4" s="2" t="n">
        <v>10550041410.1</v>
      </c>
      <c r="M4" s="2" t="n">
        <v>6026337389.3500004</v>
      </c>
      <c r="N4" s="2"/>
    </row>
    <row r="5">
      <c r="A5" s="1" t="s">
        <v>134</v>
      </c>
      <c r="B5" s="2" t="n">
        <v>61502552</v>
      </c>
      <c r="C5" s="2" t="n">
        <v>38758780</v>
      </c>
      <c r="D5" s="2" t="n">
        <v>22014936</v>
      </c>
      <c r="E5" s="2" t="n">
        <v>40849581</v>
      </c>
      <c r="F5" s="2" t="n">
        <v>62907051</v>
      </c>
      <c r="G5" s="2" t="n">
        <v>214782354.78</v>
      </c>
      <c r="H5" s="2" t="n">
        <v>379711068.31999999</v>
      </c>
      <c r="I5" s="2" t="n">
        <v>377879847.47000003</v>
      </c>
      <c r="J5" s="2" t="n">
        <v>421907550.86000001</v>
      </c>
      <c r="K5" s="2" t="n">
        <v>354104917.18000001</v>
      </c>
      <c r="L5" s="2" t="n">
        <v>347468914.33999997</v>
      </c>
      <c r="M5" s="2" t="n">
        <v>312343199.61000001</v>
      </c>
      <c r="N5" s="2"/>
    </row>
    <row r="6">
      <c r="A6" s="1" t="s">
        <v>135</v>
      </c>
      <c r="B6" s="2"/>
      <c r="C6" s="2"/>
      <c r="D6" s="2"/>
      <c r="E6" s="2"/>
      <c r="F6" s="2"/>
      <c r="G6" s="2"/>
      <c r="H6" s="2"/>
      <c r="I6" s="2"/>
      <c r="J6" s="2" t="n">
        <v>11787736.15</v>
      </c>
      <c r="K6" s="2" t="n">
        <v>38032189.82</v>
      </c>
      <c r="L6" s="2" t="n">
        <v>43727334.670000002</v>
      </c>
      <c r="M6" s="2" t="n">
        <v>84519055.540000007</v>
      </c>
      <c r="N6" s="2"/>
    </row>
    <row r="7">
      <c r="A7" s="1" t="s">
        <v>46</v>
      </c>
      <c r="B7" s="2"/>
      <c r="C7" s="2"/>
      <c r="D7" s="2"/>
      <c r="E7" s="2"/>
      <c r="F7" s="2"/>
      <c r="G7" s="2"/>
      <c r="H7" s="2"/>
      <c r="I7" s="2"/>
      <c r="J7" s="2" t="n">
        <v>600000</v>
      </c>
      <c r="K7" s="2" t="n">
        <v>1096960</v>
      </c>
      <c r="L7" s="2" t="n">
        <v>607537.56999999995</v>
      </c>
      <c r="M7" s="2" t="n">
        <v>244088.95999999999</v>
      </c>
      <c r="N7" s="2"/>
    </row>
    <row r="8">
      <c r="A8" s="1" t="s">
        <v>47</v>
      </c>
      <c r="B8" s="2"/>
      <c r="C8" s="2"/>
      <c r="D8" s="2"/>
      <c r="E8" s="2"/>
      <c r="F8" s="2"/>
      <c r="G8" s="2"/>
      <c r="H8" s="2"/>
      <c r="I8" s="2"/>
      <c r="J8" s="2"/>
      <c r="K8" s="2" t="n">
        <v>79948980</v>
      </c>
      <c r="L8" s="2" t="n">
        <v>164193402</v>
      </c>
      <c r="M8" s="2" t="n">
        <v>239101539</v>
      </c>
      <c r="N8" s="2"/>
    </row>
    <row r="9">
      <c r="A9" s="1" t="s">
        <v>44</v>
      </c>
      <c r="B9" s="2"/>
      <c r="C9" s="2"/>
      <c r="D9" s="2" t="n">
        <v>1087637</v>
      </c>
      <c r="E9" s="2" t="n">
        <v>2694831</v>
      </c>
      <c r="F9" s="2" t="n">
        <v>2316363</v>
      </c>
      <c r="G9" s="2" t="n">
        <v>4928841</v>
      </c>
      <c r="H9" s="2" t="n">
        <v>50000</v>
      </c>
      <c r="I9" s="2" t="n">
        <v>31955707.710000001</v>
      </c>
      <c r="J9" s="2" t="n">
        <v>167767241.66999999</v>
      </c>
      <c r="K9" s="2" t="n">
        <v>631276825.10000002</v>
      </c>
      <c r="L9" s="2" t="n">
        <v>979379139.37</v>
      </c>
      <c r="M9" s="2" t="n">
        <v>1451720368.3299999</v>
      </c>
      <c r="N9" s="2"/>
    </row>
    <row r="10">
      <c r="A10" s="1" t="s">
        <v>45</v>
      </c>
      <c r="B10" s="2" t="n">
        <v>65790468.880000003</v>
      </c>
      <c r="C10" s="2" t="n">
        <v>16073573.33</v>
      </c>
      <c r="D10" s="2" t="n">
        <v>7755269.5099999998</v>
      </c>
      <c r="E10" s="2" t="n">
        <v>8294831</v>
      </c>
      <c r="F10" s="2" t="n">
        <v>1359295.89</v>
      </c>
      <c r="G10" s="2" t="n">
        <v>61241002.210000001</v>
      </c>
      <c r="H10" s="2" t="n">
        <v>2629821</v>
      </c>
      <c r="I10" s="2" t="n">
        <v>70515217.939999998</v>
      </c>
      <c r="J10" s="2" t="n">
        <v>232155798.74000001</v>
      </c>
      <c r="K10" s="2" t="n">
        <v>527178274.75999999</v>
      </c>
      <c r="L10" s="2" t="n">
        <v>588638274.20000005</v>
      </c>
      <c r="M10" s="2" t="n">
        <v>713472153.79999995</v>
      </c>
      <c r="N10" s="2"/>
    </row>
    <row r="11">
      <c r="A11" s="36" t="s">
        <v>39</v>
      </c>
      <c r="B11" s="2" t="n">
        <f t="shared" ref="B11:M11" si="0">SUM(B3:B10)</f>
        <v>393034568.82999998</v>
      </c>
      <c r="C11" s="2" t="n">
        <f t="shared" si="0"/>
        <v>474005596.35999995</v>
      </c>
      <c r="D11" s="2" t="n">
        <f t="shared" si="0"/>
        <v>340559772.73000002</v>
      </c>
      <c r="E11" s="2" t="n">
        <f t="shared" si="0"/>
        <v>523559084.60000002</v>
      </c>
      <c r="F11" s="2" t="n">
        <f t="shared" si="0"/>
        <v>694883317.67999995</v>
      </c>
      <c r="G11" s="2" t="n">
        <f t="shared" si="0"/>
        <v>1433156330.3</v>
      </c>
      <c r="H11" s="2" t="n">
        <f t="shared" si="0"/>
        <v>2113588321.8699999</v>
      </c>
      <c r="I11" s="2" t="n">
        <f t="shared" si="0"/>
        <v>3953534234.1799998</v>
      </c>
      <c r="J11" s="2" t="n">
        <f t="shared" si="0"/>
        <v>7416385657.789999</v>
      </c>
      <c r="K11" s="2" t="n">
        <f t="shared" si="0"/>
        <v>16317685492.580002</v>
      </c>
      <c r="L11" s="2" t="n">
        <f t="shared" si="0"/>
        <v>14645097081.370003</v>
      </c>
      <c r="M11" s="2" t="n">
        <f t="shared" si="0"/>
        <v>10900562375.699999</v>
      </c>
      <c r="N11" s="2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31" t="n">
        <f t="shared" ref="P15:P21" si="2">F15</f>
        <v>2015</v>
      </c>
      <c r="Q15" s="31" t="n">
        <f t="shared" ref="Q15:R21" si="3">L15</f>
        <v>2021</v>
      </c>
      <c r="R15" s="3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3" t="n">
        <f t="shared" ref="B16:M16" si="5">IF(B3="","",B3/VLOOKUP(B$15,deflator,2,FALSE)/$P$1)</f>
        <v>2.5006466383670667E-4</v>
      </c>
      <c r="C16" s="23" t="n">
        <f t="shared" si="5"/>
        <v>2.3895595285440721E-3</v>
      </c>
      <c r="D16" s="23" t="n">
        <f t="shared" si="5"/>
        <v>4.8273855057592487E-3</v>
      </c>
      <c r="E16" s="23" t="n">
        <f t="shared" si="5"/>
        <v>5.6246076440359255E-3</v>
      </c>
      <c r="F16" s="23" t="n">
        <f t="shared" si="5"/>
        <v>5.9895985538231901E-3</v>
      </c>
      <c r="G16" s="23" t="n">
        <f t="shared" si="5"/>
        <v>0.29744245258327467</v>
      </c>
      <c r="H16" s="23" t="n">
        <f t="shared" si="5"/>
        <v>0.21936152608750337</v>
      </c>
      <c r="I16" s="23" t="n">
        <f t="shared" si="5"/>
        <v>0.60079885728094229</v>
      </c>
      <c r="J16" s="23" t="n">
        <f t="shared" si="5"/>
        <v>1.8316764094700413</v>
      </c>
      <c r="K16" s="23" t="n">
        <f t="shared" si="5"/>
        <v>1.583462384453671</v>
      </c>
      <c r="L16" s="23" t="n">
        <f t="shared" si="5"/>
        <v>2.1076097642963365</v>
      </c>
      <c r="M16" s="23" t="n">
        <f t="shared" si="5"/>
        <v>2.0728245811099999</v>
      </c>
      <c r="N16" s="11" t="e">
        <f>#REF!</f>
        <v>#REF!</v>
      </c>
      <c r="O16" s="11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25" t="n">
        <f t="shared" ref="S16:S21" si="7">(M16/L16)-1</f>
        <v>-1.6504565397072124E-2</v>
      </c>
      <c r="T16" s="8" t="n">
        <f t="shared" ref="T16:T21" si="8">(M16/F16)-1</f>
        <v>345.07070281645269</v>
      </c>
      <c r="U16" s="4" t="n">
        <f t="shared" ref="U16:U21" si="9">M28</f>
        <v>0.19015758175292216</v>
      </c>
      <c r="V16" s="8"/>
    </row>
    <row r="17">
      <c r="A17" s="1" t="str">
        <f t="shared" si="4"/>
        <v>Army</v>
      </c>
      <c r="B17" s="23" t="n">
        <f t="shared" ref="B17:M17" si="10">IF(B4="","",B4/VLOOKUP(B$15,deflator,2,FALSE)/$P$1)</f>
        <v>0.34053234998007514</v>
      </c>
      <c r="C17" s="23" t="n">
        <f t="shared" si="10"/>
        <v>0.52547530531841824</v>
      </c>
      <c r="D17" s="23" t="n">
        <f t="shared" si="10"/>
        <v>0.378171377680593</v>
      </c>
      <c r="E17" s="23" t="n">
        <f t="shared" si="10"/>
        <v>0.56666517718247877</v>
      </c>
      <c r="F17" s="23" t="n">
        <f t="shared" si="10"/>
        <v>0.74762403685199974</v>
      </c>
      <c r="G17" s="23" t="n">
        <f t="shared" si="10"/>
        <v>1.0732080902223713</v>
      </c>
      <c r="H17" s="23" t="n">
        <f t="shared" si="10"/>
        <v>1.8039302863464011</v>
      </c>
      <c r="I17" s="23" t="n">
        <f t="shared" si="10"/>
        <v>3.3652692711756367</v>
      </c>
      <c r="J17" s="23" t="n">
        <f t="shared" si="10"/>
        <v>5.5401870915825313</v>
      </c>
      <c r="K17" s="23" t="n">
        <f t="shared" si="10"/>
        <v>14.648009822460429</v>
      </c>
      <c r="L17" s="23" t="n">
        <f t="shared" si="10"/>
        <v>11.281028405757551</v>
      </c>
      <c r="M17" s="23" t="n">
        <f t="shared" si="10"/>
        <v>6.0263373893500001</v>
      </c>
      <c r="N17" s="11" t="e">
        <f>#REF!</f>
        <v>#REF!</v>
      </c>
      <c r="O17" s="11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8" t="n">
        <f t="shared" si="7"/>
        <v>-0.46579893493803193</v>
      </c>
      <c r="T17" s="8" t="n">
        <f t="shared" si="8"/>
        <v>7.0606522694547582</v>
      </c>
      <c r="U17" s="4" t="n">
        <f t="shared" si="9"/>
        <v>0.55284646623225331</v>
      </c>
      <c r="V17" s="8"/>
    </row>
    <row r="18">
      <c r="A18" s="1" t="str">
        <f t="shared" si="4"/>
        <v>DARPA</v>
      </c>
      <c r="B18" s="23" t="n">
        <f t="shared" ref="B18:M18" si="11">IF(B5="","",B5/VLOOKUP(B$15,deflator,2,FALSE)/$P$1)</f>
        <v>7.8869820466561893E-2</v>
      </c>
      <c r="C18" s="23" t="n">
        <f t="shared" si="11"/>
        <v>4.8808931644687248E-2</v>
      </c>
      <c r="D18" s="23" t="n">
        <f t="shared" si="11"/>
        <v>2.7225187952936422E-2</v>
      </c>
      <c r="E18" s="23" t="n">
        <f t="shared" si="11"/>
        <v>4.9558648712866193E-2</v>
      </c>
      <c r="F18" s="23" t="n">
        <f t="shared" si="11"/>
        <v>7.5453709273849354E-2</v>
      </c>
      <c r="G18" s="23" t="n">
        <f t="shared" si="11"/>
        <v>0.2555029468381354</v>
      </c>
      <c r="H18" s="23" t="n">
        <f t="shared" si="11"/>
        <v>0.44377740006854938</v>
      </c>
      <c r="I18" s="23" t="n">
        <f t="shared" si="11"/>
        <v>0.4315053426459094</v>
      </c>
      <c r="J18" s="23" t="n">
        <f t="shared" si="11"/>
        <v>0.47252595063220326</v>
      </c>
      <c r="K18" s="23" t="n">
        <f t="shared" si="11"/>
        <v>0.39136766934186978</v>
      </c>
      <c r="L18" s="23" t="n">
        <f t="shared" si="11"/>
        <v>0.37154419972557456</v>
      </c>
      <c r="M18" s="23" t="n">
        <f t="shared" si="11"/>
        <v>0.31234319961000001</v>
      </c>
      <c r="N18" s="11" t="e">
        <f>#REF!</f>
        <v>#REF!</v>
      </c>
      <c r="O18" s="11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8" t="n">
        <f t="shared" si="7"/>
        <v>-0.15933770506793232</v>
      </c>
      <c r="T18" s="8" t="n">
        <f t="shared" si="8"/>
        <v>3.139534061558078</v>
      </c>
      <c r="U18" s="4" t="n">
        <f t="shared" si="9"/>
        <v>2.8653861043563118E-2</v>
      </c>
      <c r="V18" s="8"/>
    </row>
    <row r="19">
      <c r="A19" s="1" t="str">
        <f t="shared" si="4"/>
        <v>DISA</v>
      </c>
      <c r="B19" s="23" t="str">
        <f t="shared" ref="B19:M19" si="12">IF(B6="","",B6/VLOOKUP(B$15,deflator,2,FALSE)/$P$1)</f>
      </c>
      <c r="C19" s="23" t="str">
        <f t="shared" si="12"/>
      </c>
      <c r="D19" s="23" t="str">
        <f t="shared" si="12"/>
      </c>
      <c r="E19" s="23" t="str">
        <f t="shared" si="12"/>
      </c>
      <c r="F19" s="23" t="str">
        <f t="shared" si="12"/>
      </c>
      <c r="G19" s="23" t="str">
        <f t="shared" si="12"/>
      </c>
      <c r="H19" s="23" t="str">
        <f t="shared" si="12"/>
      </c>
      <c r="I19" s="23" t="str">
        <f t="shared" si="12"/>
      </c>
      <c r="J19" s="23" t="n">
        <f t="shared" si="12"/>
        <v>1.3201970950097109E-2</v>
      </c>
      <c r="K19" s="23" t="n">
        <f t="shared" si="12"/>
        <v>4.2034348487329259E-2</v>
      </c>
      <c r="L19" s="23" t="n">
        <f t="shared" si="12"/>
        <v>4.6757096521734057E-2</v>
      </c>
      <c r="M19" s="23" t="n">
        <f t="shared" si="12"/>
        <v>8.4519055540000013E-2</v>
      </c>
      <c r="N19" s="11" t="e">
        <f>#REF!</f>
        <v>#REF!</v>
      </c>
      <c r="O19" s="11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11" t="n">
        <f t="shared" si="7"/>
        <v>0.80761984441683832</v>
      </c>
      <c r="T19" s="8" t="e">
        <f t="shared" si="8"/>
        <v>#VALUE!</v>
      </c>
      <c r="U19" s="4" t="n">
        <f t="shared" si="9"/>
        <v>7.7536417504856011E-3</v>
      </c>
      <c r="V19" s="8"/>
    </row>
    <row r="20">
      <c r="A20" s="1" t="str">
        <f t="shared" si="4"/>
        <v>DLA</v>
      </c>
      <c r="B20" s="23" t="str">
        <f t="shared" ref="B20:M20" si="13">IF(B7="","",B7/VLOOKUP(B$15,deflator,2,FALSE)/$P$1)</f>
      </c>
      <c r="C20" s="23" t="str">
        <f t="shared" si="13"/>
      </c>
      <c r="D20" s="23" t="str">
        <f t="shared" si="13"/>
      </c>
      <c r="E20" s="23" t="str">
        <f t="shared" si="13"/>
      </c>
      <c r="F20" s="23" t="str">
        <f t="shared" si="13"/>
      </c>
      <c r="G20" s="23" t="str">
        <f t="shared" si="13"/>
      </c>
      <c r="H20" s="23" t="str">
        <f t="shared" si="13"/>
      </c>
      <c r="I20" s="23" t="str">
        <f t="shared" si="13"/>
      </c>
      <c r="J20" s="23" t="n">
        <f t="shared" si="13"/>
        <v>6.7198505881540822E-4</v>
      </c>
      <c r="K20" s="23" t="n">
        <f t="shared" si="13"/>
        <v>1.2123940045233165E-3</v>
      </c>
      <c r="L20" s="23" t="n">
        <f t="shared" si="13"/>
        <v>6.4963238705145071E-4</v>
      </c>
      <c r="M20" s="23" t="n">
        <f t="shared" si="13"/>
        <v>2.4408895999999998E-4</v>
      </c>
      <c r="N20" s="11" t="e">
        <f>#REF!</f>
        <v>#REF!</v>
      </c>
      <c r="O20" s="11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8" t="n">
        <f t="shared" si="7"/>
        <v>-0.62426602357701078</v>
      </c>
      <c r="T20" s="8" t="e">
        <f t="shared" si="8"/>
        <v>#VALUE!</v>
      </c>
      <c r="U20" s="4" t="n">
        <f t="shared" si="9"/>
        <v>2.2392327256815077E-5</v>
      </c>
      <c r="V20" s="8"/>
    </row>
    <row r="21">
      <c r="A21" s="1" t="str">
        <f t="shared" si="4"/>
        <v>MDA</v>
      </c>
      <c r="B21" s="23" t="str">
        <f t="shared" ref="B21:M21" si="14">IF(B8="","",B8/VLOOKUP(B$15,deflator,2,FALSE)/$P$1)</f>
      </c>
      <c r="C21" s="23" t="str">
        <f t="shared" si="14"/>
      </c>
      <c r="D21" s="23" t="str">
        <f t="shared" si="14"/>
      </c>
      <c r="E21" s="23" t="str">
        <f t="shared" si="14"/>
      </c>
      <c r="F21" s="23" t="str">
        <f t="shared" si="14"/>
      </c>
      <c r="G21" s="23" t="str">
        <f t="shared" si="14"/>
      </c>
      <c r="H21" s="23" t="str">
        <f t="shared" si="14"/>
      </c>
      <c r="I21" s="23" t="str">
        <f t="shared" si="14"/>
      </c>
      <c r="J21" s="23" t="str">
        <f t="shared" si="14"/>
      </c>
      <c r="K21" s="23" t="n">
        <f t="shared" si="14"/>
        <v>8.8362077030843894E-2</v>
      </c>
      <c r="L21" s="23" t="n">
        <f t="shared" si="14"/>
        <v>0.17556996792701798</v>
      </c>
      <c r="M21" s="23" t="n">
        <f t="shared" si="14"/>
        <v>0.239101539</v>
      </c>
      <c r="N21" s="11" t="e">
        <f>#REF!</f>
        <v>#REF!</v>
      </c>
      <c r="O21" s="11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11" t="n">
        <f t="shared" si="7"/>
        <v>0.36185898888693324</v>
      </c>
      <c r="T21" s="8" t="e">
        <f t="shared" si="8"/>
        <v>#VALUE!</v>
      </c>
      <c r="U21" s="4" t="n">
        <f t="shared" si="9"/>
        <v>2.1934789303441393E-2</v>
      </c>
      <c r="V21" s="8"/>
    </row>
    <row r="22">
      <c r="A22" s="1" t="str">
        <f t="shared" si="4"/>
        <v>Navy</v>
      </c>
      <c r="B22" s="23" t="str">
        <f t="shared" ref="B22:M22" si="15">IF(B9="","",B9/VLOOKUP(B$15,deflator,2,FALSE)/$P$1)</f>
      </c>
      <c r="C22" s="23" t="str">
        <f t="shared" si="15"/>
      </c>
      <c r="D22" s="23" t="n">
        <f t="shared" si="15"/>
        <v>1.3450469149475571E-3</v>
      </c>
      <c r="E22" s="23" t="n">
        <f t="shared" si="15"/>
        <v>3.2693648159950995E-3</v>
      </c>
      <c r="F22" s="23" t="n">
        <f t="shared" si="15"/>
        <v>2.7783559648138891E-3</v>
      </c>
      <c r="G22" s="23" t="n">
        <f t="shared" si="15"/>
        <v>5.8633000894628799E-3</v>
      </c>
      <c r="H22" s="23" t="n">
        <f t="shared" si="15"/>
        <v>5.8436194924736529E-5</v>
      </c>
      <c r="I22" s="23" t="n">
        <f t="shared" si="15"/>
        <v>3.6490590057176302E-2</v>
      </c>
      <c r="J22" s="23" t="n">
        <f t="shared" si="15"/>
        <v>0.18789513293485627</v>
      </c>
      <c r="K22" s="23" t="n">
        <f t="shared" si="15"/>
        <v>0.69770660547855368</v>
      </c>
      <c r="L22" s="23" t="n">
        <f t="shared" si="15"/>
        <v>1.0472379644559735</v>
      </c>
      <c r="M22" s="23" t="n">
        <f t="shared" si="15"/>
        <v>1.45172036833</v>
      </c>
      <c r="N22" s="11" t="e">
        <f>#REF!</f>
        <v>#REF!</v>
      </c>
      <c r="O22" s="11" t="str">
        <f t="shared" si="6"/>
        <v>Navy</v>
      </c>
      <c r="P22" s="7"/>
      <c r="Q22" s="7"/>
      <c r="R22" s="7"/>
      <c r="S22" s="111"/>
      <c r="T22" s="8"/>
      <c r="U22" s="4"/>
      <c r="V22" s="8"/>
    </row>
    <row r="23">
      <c r="A23" s="1" t="str">
        <f t="shared" si="4"/>
        <v>Other DoD</v>
      </c>
      <c r="B23" s="23" t="n">
        <f t="shared" ref="B23:M23" si="16">IF(B10="","",B10/VLOOKUP(B$15,deflator,2,FALSE)/$P$1)</f>
        <v>8.4368571713520565E-2</v>
      </c>
      <c r="C23" s="23" t="n">
        <f t="shared" si="16"/>
        <v>2.024145089060693E-2</v>
      </c>
      <c r="D23" s="23" t="n">
        <f t="shared" si="16"/>
        <v>9.5907010601996353E-3</v>
      </c>
      <c r="E23" s="23" t="n">
        <f t="shared" si="16"/>
        <v>1.0063276185417731E-2</v>
      </c>
      <c r="F23" s="23" t="n">
        <f t="shared" si="16"/>
        <v>1.6304041481963335E-3</v>
      </c>
      <c r="G23" s="23" t="n">
        <f t="shared" si="16"/>
        <v>7.2851685363088281E-2</v>
      </c>
      <c r="H23" s="23" t="n">
        <f t="shared" si="16"/>
        <v>3.0735346514633105E-3</v>
      </c>
      <c r="I23" s="23" t="n">
        <f t="shared" si="16"/>
        <v>8.0522138141718019E-2</v>
      </c>
      <c r="J23" s="23" t="n">
        <f t="shared" si="16"/>
        <v>0.26000871345106169</v>
      </c>
      <c r="K23" s="23" t="n">
        <f t="shared" si="16"/>
        <v>0.58265367892536601</v>
      </c>
      <c r="L23" s="23" t="n">
        <f t="shared" si="16"/>
        <v>0.62942360449970591</v>
      </c>
      <c r="M23" s="23" t="n">
        <f t="shared" si="16"/>
        <v>0.71347215379999995</v>
      </c>
      <c r="N23" s="11" t="e">
        <f>#REF!</f>
        <v>#REF!</v>
      </c>
      <c r="O23" s="11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11" t="n">
        <f>(M23/L23)-1</f>
        <v>0.13353256646150036</v>
      </c>
      <c r="T23" s="8" t="n">
        <f>(M23/F23)-1</f>
        <v>436.60447652767107</v>
      </c>
      <c r="U23" s="4" t="n">
        <f>M35</f>
        <v>6.5452783921543606E-2</v>
      </c>
      <c r="V23" s="8"/>
    </row>
    <row r="24">
      <c r="A24" s="1" t="s">
        <v>39</v>
      </c>
      <c r="B24" s="23" t="n">
        <f t="shared" ref="B24:M24" si="17">B11/VLOOKUP(B$15,deflator,2,FALSE)/$P$1</f>
        <v>0.50402080682399431</v>
      </c>
      <c r="C24" s="23" t="n">
        <f t="shared" si="17"/>
        <v>0.59691524738225654</v>
      </c>
      <c r="D24" s="23" t="n">
        <f t="shared" si="17"/>
        <v>0.42115969911443585</v>
      </c>
      <c r="E24" s="23" t="n">
        <f t="shared" si="17"/>
        <v>0.63518107454079376</v>
      </c>
      <c r="F24" s="42" t="n">
        <f t="shared" si="17"/>
        <v>0.83347610479268253</v>
      </c>
      <c r="G24" s="23" t="n">
        <f t="shared" si="17"/>
        <v>1.7048684750963325</v>
      </c>
      <c r="H24" s="23" t="n">
        <f t="shared" si="17"/>
        <v>2.4702011833488418</v>
      </c>
      <c r="I24" s="23" t="n">
        <f t="shared" si="17"/>
        <v>4.5145861993013829</v>
      </c>
      <c r="J24" s="23" t="n">
        <f t="shared" si="17"/>
        <v>8.3061672540796057</v>
      </c>
      <c r="K24" s="23" t="n">
        <f t="shared" si="17"/>
        <v>18.034808980182586</v>
      </c>
      <c r="L24" s="23" t="n">
        <f t="shared" si="17"/>
        <v>15.659820635570947</v>
      </c>
      <c r="M24" s="42" t="n">
        <f t="shared" si="17"/>
        <v>10.900562375699998</v>
      </c>
      <c r="N24" s="11"/>
      <c r="O24" s="11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8" t="n">
        <f>(M24/L24)-1</f>
        <v>-0.30391524721939633</v>
      </c>
      <c r="T24" s="8" t="n">
        <f>(M24/F24)-1</f>
        <v>12.078434178279636</v>
      </c>
      <c r="U24" s="4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11"/>
      <c r="C26" s="11"/>
      <c r="D26" s="11"/>
      <c r="E26" s="11"/>
      <c r="F26" s="34"/>
      <c r="G26" s="34"/>
      <c r="H26" s="11"/>
      <c r="I26" s="11"/>
      <c r="J26" s="11"/>
      <c r="K26" s="34"/>
      <c r="L26" s="34"/>
      <c r="M26" s="34"/>
      <c r="O26" s="8"/>
      <c r="P26" s="8"/>
      <c r="Q26" s="24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5" t="n">
        <f t="shared" ref="B28:M28" si="21">IF(B16="","",B16/B$24)</f>
        <v>4.961395649763921E-4</v>
      </c>
      <c r="C28" s="25" t="n">
        <f t="shared" si="21"/>
        <v>4.003180583882506E-3</v>
      </c>
      <c r="D28" s="25" t="n">
        <f t="shared" si="21"/>
        <v>1.1462125924939391E-2</v>
      </c>
      <c r="E28" s="25" t="n">
        <f t="shared" si="21"/>
        <v>8.8551247344739511E-3</v>
      </c>
      <c r="F28" s="5" t="n">
        <f t="shared" si="21"/>
        <v>7.1862870685573321E-3</v>
      </c>
      <c r="G28" s="25" t="n">
        <f t="shared" si="21"/>
        <v>0.17446650983822543</v>
      </c>
      <c r="H28" s="25" t="n">
        <f t="shared" si="21"/>
        <v>8.8803101369304596E-2</v>
      </c>
      <c r="I28" s="25" t="n">
        <f t="shared" si="21"/>
        <v>0.13307949627230817</v>
      </c>
      <c r="J28" s="25" t="n">
        <f t="shared" si="21"/>
        <v>0.22052004895162766</v>
      </c>
      <c r="K28" s="25" t="n">
        <f t="shared" si="21"/>
        <v>8.7800341339553237E-2</v>
      </c>
      <c r="L28" s="25" t="n">
        <f t="shared" si="21"/>
        <v>0.1345870947914273</v>
      </c>
      <c r="M28" s="25" t="n">
        <f t="shared" si="21"/>
        <v>0.19015758175292216</v>
      </c>
      <c r="R28" s="33"/>
    </row>
    <row r="29">
      <c r="A29" s="1" t="str">
        <f t="shared" si="20"/>
        <v>Army</v>
      </c>
      <c r="B29" s="25" t="n">
        <f t="shared" ref="B29:M29" si="22">IF(B17="","",B17/B$24)</f>
        <v>0.67563153220972116</v>
      </c>
      <c r="C29" s="25" t="n">
        <f t="shared" si="22"/>
        <v>0.88031811487956657</v>
      </c>
      <c r="D29" s="25" t="n">
        <f t="shared" si="22"/>
        <v>0.89792869183771962</v>
      </c>
      <c r="E29" s="25" t="n">
        <f t="shared" si="22"/>
        <v>0.89213170841425216</v>
      </c>
      <c r="F29" s="5" t="n">
        <f t="shared" si="22"/>
        <v>0.8969951658517703</v>
      </c>
      <c r="G29" s="25" t="n">
        <f t="shared" si="22"/>
        <v>0.62949612002282485</v>
      </c>
      <c r="H29" s="25" t="n">
        <f t="shared" si="22"/>
        <v>0.73027666673724934</v>
      </c>
      <c r="I29" s="25" t="n">
        <f t="shared" si="22"/>
        <v>0.74542142349533624</v>
      </c>
      <c r="J29" s="25" t="n">
        <f t="shared" si="22"/>
        <v>0.66699681358588669</v>
      </c>
      <c r="K29" s="25" t="n">
        <f t="shared" si="22"/>
        <v>0.81220765013681506</v>
      </c>
      <c r="L29" s="25" t="n">
        <f t="shared" si="22"/>
        <v>0.72038043527350093</v>
      </c>
      <c r="M29" s="25" t="n">
        <f t="shared" si="22"/>
        <v>0.55284646623225331</v>
      </c>
      <c r="R29" s="33"/>
    </row>
    <row r="30">
      <c r="A30" s="1" t="str">
        <f t="shared" si="20"/>
        <v>DARPA</v>
      </c>
      <c r="B30" s="25" t="n">
        <f t="shared" ref="B30:M30" si="23">IF(B18="","",B18/B$24)</f>
        <v>0.15648127894470731</v>
      </c>
      <c r="C30" s="25" t="n">
        <f t="shared" si="23"/>
        <v>8.1768612644318436E-2</v>
      </c>
      <c r="D30" s="25" t="n">
        <f t="shared" si="23"/>
        <v>6.4643383519796135E-2</v>
      </c>
      <c r="E30" s="25" t="n">
        <f t="shared" si="23"/>
        <v>7.8022867335420507E-2</v>
      </c>
      <c r="F30" s="5" t="n">
        <f t="shared" si="23"/>
        <v>9.0528941189762818E-2</v>
      </c>
      <c r="G30" s="25" t="n">
        <f t="shared" si="23"/>
        <v>0.14986666160490672</v>
      </c>
      <c r="H30" s="25" t="n">
        <f t="shared" si="23"/>
        <v>0.17965233077369114</v>
      </c>
      <c r="I30" s="25" t="n">
        <f t="shared" si="23"/>
        <v>9.5580264413310662E-2</v>
      </c>
      <c r="J30" s="25" t="n">
        <f t="shared" si="23"/>
        <v>5.688856679356178E-2</v>
      </c>
      <c r="K30" s="25" t="n">
        <f t="shared" si="23"/>
        <v>2.1700682816874924E-2</v>
      </c>
      <c r="L30" s="25" t="n">
        <f t="shared" si="23"/>
        <v>2.3725955001146045E-2</v>
      </c>
      <c r="M30" s="25" t="n">
        <f t="shared" si="23"/>
        <v>2.8653861043563118E-2</v>
      </c>
      <c r="R30" s="33"/>
    </row>
    <row r="31">
      <c r="A31" s="1" t="str">
        <f t="shared" si="20"/>
        <v>DISA</v>
      </c>
      <c r="B31" s="25" t="str">
        <f t="shared" ref="B31:M31" si="24">IF(B19="","",B19/B$24)</f>
      </c>
      <c r="C31" s="25" t="str">
        <f t="shared" si="24"/>
      </c>
      <c r="D31" s="25" t="str">
        <f t="shared" si="24"/>
      </c>
      <c r="E31" s="25" t="str">
        <f t="shared" si="24"/>
      </c>
      <c r="F31" s="41" t="str">
        <f t="shared" si="24"/>
      </c>
      <c r="G31" s="25" t="str">
        <f t="shared" si="24"/>
      </c>
      <c r="H31" s="25" t="str">
        <f t="shared" si="24"/>
      </c>
      <c r="I31" s="25" t="str">
        <f t="shared" si="24"/>
      </c>
      <c r="J31" s="25" t="n">
        <f t="shared" si="24"/>
        <v>1.5894179043424524E-3</v>
      </c>
      <c r="K31" s="25" t="n">
        <f t="shared" si="24"/>
        <v>2.3307343334502953E-3</v>
      </c>
      <c r="L31" s="25" t="n">
        <f t="shared" si="24"/>
        <v>2.9858002597760486E-3</v>
      </c>
      <c r="M31" s="25" t="n">
        <f t="shared" si="24"/>
        <v>7.7536417504856011E-3</v>
      </c>
      <c r="R31" s="33"/>
    </row>
    <row r="32">
      <c r="A32" s="1" t="str">
        <f t="shared" si="20"/>
        <v>DLA</v>
      </c>
      <c r="B32" s="25" t="str">
        <f t="shared" ref="B32:M32" si="25">IF(B20="","",B20/B$24)</f>
      </c>
      <c r="C32" s="25" t="str">
        <f t="shared" si="25"/>
      </c>
      <c r="D32" s="25" t="str">
        <f t="shared" si="25"/>
      </c>
      <c r="E32" s="25" t="str">
        <f t="shared" si="25"/>
      </c>
      <c r="F32" s="5" t="str">
        <f t="shared" si="25"/>
      </c>
      <c r="G32" s="25" t="str">
        <f t="shared" si="25"/>
      </c>
      <c r="H32" s="25" t="str">
        <f t="shared" si="25"/>
      </c>
      <c r="I32" s="25" t="str">
        <f t="shared" si="25"/>
      </c>
      <c r="J32" s="25" t="n">
        <f t="shared" si="25"/>
        <v>8.0901941685000407E-5</v>
      </c>
      <c r="K32" s="25" t="n">
        <f t="shared" si="25"/>
        <v>6.7225220175913506E-5</v>
      </c>
      <c r="L32" s="25" t="n">
        <f t="shared" si="25"/>
        <v>4.148402476435935E-5</v>
      </c>
      <c r="M32" s="25" t="n">
        <f t="shared" si="25"/>
        <v>2.2392327256815077E-5</v>
      </c>
      <c r="R32" s="33"/>
    </row>
    <row r="33">
      <c r="A33" s="1" t="str">
        <f t="shared" si="20"/>
        <v>MDA</v>
      </c>
      <c r="B33" s="25" t="str">
        <f t="shared" ref="B33:M33" si="26">IF(B21="","",B21/B$24)</f>
      </c>
      <c r="C33" s="25" t="str">
        <f t="shared" si="26"/>
      </c>
      <c r="D33" s="25" t="str">
        <f t="shared" si="26"/>
      </c>
      <c r="E33" s="25" t="str">
        <f t="shared" si="26"/>
      </c>
      <c r="F33" s="5" t="str">
        <f t="shared" si="26"/>
      </c>
      <c r="G33" s="25" t="str">
        <f t="shared" si="26"/>
      </c>
      <c r="H33" s="25" t="str">
        <f t="shared" si="26"/>
      </c>
      <c r="I33" s="25" t="str">
        <f t="shared" si="26"/>
      </c>
      <c r="J33" s="25" t="str">
        <f t="shared" si="26"/>
      </c>
      <c r="K33" s="25" t="n">
        <f t="shared" si="26"/>
        <v>4.8995294115917664E-3</v>
      </c>
      <c r="L33" s="25" t="n">
        <f t="shared" si="26"/>
        <v>1.1211492903578637E-2</v>
      </c>
      <c r="M33" s="25" t="n">
        <f t="shared" si="26"/>
        <v>2.1934789303441393E-2</v>
      </c>
      <c r="R33" s="33"/>
    </row>
    <row r="34">
      <c r="A34" s="1" t="str">
        <f t="shared" si="20"/>
        <v>Navy</v>
      </c>
      <c r="B34" s="25" t="str">
        <f t="shared" ref="B34:M34" si="27">IF(B22="","",B22/B$24)</f>
      </c>
      <c r="C34" s="25" t="str">
        <f t="shared" si="27"/>
      </c>
      <c r="D34" s="25" t="n">
        <f t="shared" si="27"/>
        <v>3.1936743182592272E-3</v>
      </c>
      <c r="E34" s="25" t="n">
        <f t="shared" si="27"/>
        <v>5.1471382681839151E-3</v>
      </c>
      <c r="F34" s="5" t="n">
        <f t="shared" si="27"/>
        <v>3.3334560509145883E-3</v>
      </c>
      <c r="G34" s="25" t="n">
        <f t="shared" si="27"/>
        <v>3.4391509815040588E-3</v>
      </c>
      <c r="H34" s="25" t="n">
        <f t="shared" si="27"/>
        <v>2.3656451676342739E-5</v>
      </c>
      <c r="I34" s="25" t="n">
        <f t="shared" si="27"/>
        <v>8.0828205390835375E-3</v>
      </c>
      <c r="J34" s="25" t="n">
        <f t="shared" si="27"/>
        <v>2.2621159337066186E-2</v>
      </c>
      <c r="K34" s="25" t="n">
        <f t="shared" si="27"/>
        <v>3.8686664563246737E-2</v>
      </c>
      <c r="L34" s="25" t="n">
        <f t="shared" si="27"/>
        <v>6.6874199189561279E-2</v>
      </c>
      <c r="M34" s="25" t="n">
        <f t="shared" si="27"/>
        <v>0.13317848366853413</v>
      </c>
      <c r="R34" s="33"/>
    </row>
    <row r="35">
      <c r="A35" s="1" t="str">
        <f t="shared" si="20"/>
        <v>Other DoD</v>
      </c>
      <c r="B35" s="25" t="n">
        <f t="shared" ref="B35:J35" si="28">IF(B23="","",B23/B$24)</f>
        <v>0.16739104928059517</v>
      </c>
      <c r="C35" s="25" t="n">
        <f t="shared" si="28"/>
        <v>3.3910091892232361E-2</v>
      </c>
      <c r="D35" s="25" t="n">
        <f t="shared" si="28"/>
        <v>2.277212439928562E-2</v>
      </c>
      <c r="E35" s="25" t="n">
        <f t="shared" si="28"/>
        <v>1.5843161247669428E-2</v>
      </c>
      <c r="F35" s="5" t="n">
        <f t="shared" si="28"/>
        <v>1.9561498389949372E-3</v>
      </c>
      <c r="G35" s="25" t="n">
        <f t="shared" si="28"/>
        <v>4.2731557552538969E-2</v>
      </c>
      <c r="H35" s="25" t="n">
        <f t="shared" si="28"/>
        <v>1.2442446680786267E-3</v>
      </c>
      <c r="I35" s="25" t="n">
        <f t="shared" si="28"/>
        <v>1.7835995279961329E-2</v>
      </c>
      <c r="J35" s="25" t="n">
        <f t="shared" si="28"/>
        <v>3.1303091485830291E-2</v>
      </c>
      <c r="K35" s="5" t="n">
        <f>IF(L23="","",L23/L$24)</f>
        <v>4.0193538556245252E-2</v>
      </c>
      <c r="L35" s="5"/>
      <c r="M35" s="41" t="n">
        <f>IF(M23="","",M23/M$24)</f>
        <v>6.5452783921543606E-2</v>
      </c>
      <c r="R35" s="33"/>
    </row>
    <row r="36">
      <c r="A36" s="33" t="s">
        <v>40</v>
      </c>
      <c r="B36" s="25" t="b">
        <f t="shared" ref="B36:K36" si="29">SUM(B28:B35)=1</f>
        <v>1</v>
      </c>
      <c r="C36" s="25" t="b">
        <f t="shared" si="29"/>
        <v>1</v>
      </c>
      <c r="D36" s="25" t="b">
        <f t="shared" si="29"/>
        <v>1</v>
      </c>
      <c r="E36" s="25" t="b">
        <f t="shared" si="29"/>
        <v>1</v>
      </c>
      <c r="F36" s="25" t="b">
        <f t="shared" si="29"/>
        <v>1</v>
      </c>
      <c r="G36" s="25" t="b">
        <f t="shared" si="29"/>
        <v>1</v>
      </c>
      <c r="H36" s="25" t="b">
        <f t="shared" si="29"/>
        <v>1</v>
      </c>
      <c r="I36" s="25" t="b">
        <f t="shared" si="29"/>
        <v>1</v>
      </c>
      <c r="J36" s="25" t="b">
        <f t="shared" si="29"/>
        <v>1</v>
      </c>
      <c r="K36" s="25" t="b">
        <f t="shared" si="29"/>
        <v>0</v>
      </c>
      <c r="L36" s="25"/>
      <c r="M36" s="25" t="b">
        <f>SUM(M28:M35)=1</f>
        <v>1</v>
      </c>
      <c r="R36" s="33"/>
    </row>
    <row r="37">
      <c r="B37" s="4"/>
      <c r="C37" s="4"/>
      <c r="D37" s="4"/>
      <c r="E37" s="4"/>
      <c r="F37" s="40"/>
      <c r="G37" s="4"/>
      <c r="H37" s="4"/>
      <c r="I37" s="4"/>
      <c r="J37" s="4"/>
      <c r="K37" s="4"/>
      <c r="L37" s="4"/>
      <c r="M37" s="4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25" t="n">
        <f>Q11/L11-1</f>
        <v>-0.2395939390309636</v>
      </c>
      <c r="T11" s="25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25" t="n">
        <f t="shared" ref="S17:S28" si="1">Q17/L17-1</f>
        <v>-0.23098887886985275</v>
      </c>
      <c r="T17" s="25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25" t="n">
        <f t="shared" si="1"/>
        <v>-0.19929829389102915</v>
      </c>
      <c r="T18" s="25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25" t="n">
        <f t="shared" si="1"/>
        <v>-0.25958948977363705</v>
      </c>
      <c r="T19" s="25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25" t="n">
        <f t="shared" si="1"/>
        <v>-0.24426119901938936</v>
      </c>
      <c r="T20" s="25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25" t="n">
        <f t="shared" si="1"/>
        <v>0.11788617886178865</v>
      </c>
      <c r="T21" s="25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25" t="n">
        <f t="shared" si="1"/>
        <v>-0.12349155269509249</v>
      </c>
      <c r="T22" s="25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25" t="n">
        <f t="shared" si="1"/>
        <v>-0.32550307316662452</v>
      </c>
      <c r="T23" s="25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25" t="n">
        <f t="shared" si="1"/>
        <v>-0.21877725794940928</v>
      </c>
      <c r="T24" s="25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25" t="n">
        <f t="shared" si="1"/>
        <v>-0.25950264141218915</v>
      </c>
      <c r="T25" s="25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25" t="n">
        <f t="shared" si="1"/>
        <v>-0.27237021857923494</v>
      </c>
      <c r="T26" s="25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25" t="n">
        <f t="shared" si="1"/>
        <v>-0.3254237288135593</v>
      </c>
      <c r="T27" s="25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25" t="n">
        <f t="shared" si="1"/>
        <v>1</v>
      </c>
      <c r="T28" s="25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8" t="n">
        <f t="shared" ref="B32:Q32" si="3">B17/B$11</f>
        <v>9.0638249111951411E-2</v>
      </c>
      <c r="C32" s="8" t="n">
        <f t="shared" si="3"/>
        <v>7.8127228640707466E-2</v>
      </c>
      <c r="D32" s="8" t="n">
        <f t="shared" si="3"/>
        <v>7.3451613648439482E-2</v>
      </c>
      <c r="E32" s="8" t="n">
        <f t="shared" si="3"/>
        <v>7.9295867500954187E-2</v>
      </c>
      <c r="F32" s="8" t="n">
        <f t="shared" si="3"/>
        <v>7.4912609671967959E-2</v>
      </c>
      <c r="G32" s="8" t="n">
        <f t="shared" si="3"/>
        <v>7.3947573687569434E-2</v>
      </c>
      <c r="H32" s="8" t="n">
        <f t="shared" si="3"/>
        <v>7.4369563092561819E-2</v>
      </c>
      <c r="I32" s="8" t="n">
        <f t="shared" si="3"/>
        <v>7.7793641853215093E-2</v>
      </c>
      <c r="J32" s="8" t="n">
        <f t="shared" si="3"/>
        <v>8.4519829375144115E-2</v>
      </c>
      <c r="K32" s="8" t="n">
        <f t="shared" si="3"/>
        <v>8.6866149268015488E-2</v>
      </c>
      <c r="L32" s="8" t="n">
        <f t="shared" si="3"/>
        <v>9.9628675810025755E-2</v>
      </c>
      <c r="M32" s="8" t="n">
        <f t="shared" si="3"/>
        <v>0.10054381221580436</v>
      </c>
      <c r="N32" s="8" t="n">
        <f t="shared" si="3"/>
        <v>9.9369646032002587E-2</v>
      </c>
      <c r="O32" s="8" t="n">
        <f t="shared" si="3"/>
        <v>0.10061373496525695</v>
      </c>
      <c r="P32" s="8" t="n">
        <f t="shared" si="3"/>
        <v>9.8463401171589832E-2</v>
      </c>
      <c r="Q32" s="8" t="n">
        <f t="shared" si="3"/>
        <v>0.10075611388965464</v>
      </c>
    </row>
    <row r="33" ht="45" customHeight="1">
      <c r="A33" s="21" t="s">
        <v>144</v>
      </c>
      <c r="B33" s="8" t="n">
        <f t="shared" ref="B33:Q33" si="4">B18/B$11</f>
        <v>0.21157327833161452</v>
      </c>
      <c r="C33" s="8" t="n">
        <f t="shared" si="4"/>
        <v>0.21764607996957164</v>
      </c>
      <c r="D33" s="8" t="n">
        <f t="shared" si="4"/>
        <v>0.2155034998960427</v>
      </c>
      <c r="E33" s="8" t="n">
        <f t="shared" si="4"/>
        <v>0.21602803576178856</v>
      </c>
      <c r="F33" s="8" t="n">
        <f t="shared" si="4"/>
        <v>0.21177396578466098</v>
      </c>
      <c r="G33" s="8" t="n">
        <f t="shared" si="4"/>
        <v>0.2131680336587326</v>
      </c>
      <c r="H33" s="8" t="n">
        <f t="shared" si="4"/>
        <v>0.2088138989346105</v>
      </c>
      <c r="I33" s="8" t="n">
        <f t="shared" si="4"/>
        <v>0.20935776692034633</v>
      </c>
      <c r="J33" s="8" t="n">
        <f t="shared" si="4"/>
        <v>0.2085398893244178</v>
      </c>
      <c r="K33" s="8" t="n">
        <f t="shared" si="4"/>
        <v>0.21196895608092953</v>
      </c>
      <c r="L33" s="8" t="n">
        <f t="shared" si="4"/>
        <v>0.21764388812361501</v>
      </c>
      <c r="M33" s="8" t="n">
        <f t="shared" si="4"/>
        <v>0.21217893572569743</v>
      </c>
      <c r="N33" s="8" t="n">
        <f t="shared" si="4"/>
        <v>0.21307580410538227</v>
      </c>
      <c r="O33" s="8" t="n">
        <f t="shared" si="4"/>
        <v>0.21775246023067971</v>
      </c>
      <c r="P33" s="8" t="n">
        <f t="shared" si="4"/>
        <v>0.2101027366771718</v>
      </c>
      <c r="Q33" s="8" t="n">
        <f t="shared" si="4"/>
        <v>0.22917733233568308</v>
      </c>
    </row>
    <row r="34" ht="30" customHeight="1">
      <c r="A34" s="21" t="s">
        <v>93</v>
      </c>
      <c r="B34" s="8" t="n">
        <f t="shared" ref="B34:Q34" si="5">B19/B$11</f>
        <v>0.41689011114930674</v>
      </c>
      <c r="C34" s="8" t="n">
        <f t="shared" si="5"/>
        <v>0.43272476584414965</v>
      </c>
      <c r="D34" s="8" t="n">
        <f t="shared" si="5"/>
        <v>0.42770346755376903</v>
      </c>
      <c r="E34" s="8" t="n">
        <f t="shared" si="5"/>
        <v>0.4242143856767791</v>
      </c>
      <c r="F34" s="8" t="n">
        <f t="shared" si="5"/>
        <v>0.42901127393106003</v>
      </c>
      <c r="G34" s="8" t="n">
        <f t="shared" si="5"/>
        <v>0.4288533812371475</v>
      </c>
      <c r="H34" s="8" t="n">
        <f t="shared" si="5"/>
        <v>0.43040758479132052</v>
      </c>
      <c r="I34" s="8" t="n">
        <f t="shared" si="5"/>
        <v>0.42851341969794216</v>
      </c>
      <c r="J34" s="8" t="n">
        <f t="shared" si="5"/>
        <v>0.41205038044731379</v>
      </c>
      <c r="K34" s="8" t="n">
        <f t="shared" si="5"/>
        <v>0.41590776546588309</v>
      </c>
      <c r="L34" s="8" t="n">
        <f t="shared" si="5"/>
        <v>0.41142121339162724</v>
      </c>
      <c r="M34" s="8" t="n">
        <f t="shared" si="5"/>
        <v>0.40424910900823402</v>
      </c>
      <c r="N34" s="8" t="n">
        <f t="shared" si="5"/>
        <v>0.40701470825925329</v>
      </c>
      <c r="O34" s="8" t="n">
        <f t="shared" si="5"/>
        <v>0.41021480723783993</v>
      </c>
      <c r="P34" s="8" t="n">
        <f t="shared" si="5"/>
        <v>0.39168135605291743</v>
      </c>
      <c r="Q34" s="8" t="n">
        <f t="shared" si="5"/>
        <v>0.40060252825581855</v>
      </c>
    </row>
    <row r="35">
      <c r="A35" s="1" t="s">
        <v>53</v>
      </c>
      <c r="B35" s="8" t="n">
        <f t="shared" ref="B35:Q35" si="6">B20/B$11</f>
        <v>7.1112638936633443E-2</v>
      </c>
      <c r="C35" s="8" t="n">
        <f t="shared" si="6"/>
        <v>6.9390957067465411E-2</v>
      </c>
      <c r="D35" s="8" t="n">
        <f t="shared" si="6"/>
        <v>6.9362626192621346E-2</v>
      </c>
      <c r="E35" s="8" t="n">
        <f t="shared" si="6"/>
        <v>6.8331386405431349E-2</v>
      </c>
      <c r="F35" s="8" t="n">
        <f t="shared" si="6"/>
        <v>7.2655508484385484E-2</v>
      </c>
      <c r="G35" s="8" t="n">
        <f t="shared" si="6"/>
        <v>6.5024700404188437E-2</v>
      </c>
      <c r="H35" s="8" t="n">
        <f t="shared" si="6"/>
        <v>6.3776756915257554E-2</v>
      </c>
      <c r="I35" s="8" t="n">
        <f t="shared" si="6"/>
        <v>6.0293674600159802E-2</v>
      </c>
      <c r="J35" s="8" t="n">
        <f t="shared" si="6"/>
        <v>6.1361540235185613E-2</v>
      </c>
      <c r="K35" s="8" t="n">
        <f t="shared" si="6"/>
        <v>6.4540247932648453E-2</v>
      </c>
      <c r="L35" s="8" t="n">
        <f t="shared" si="6"/>
        <v>6.7182727436066361E-2</v>
      </c>
      <c r="M35" s="8" t="n">
        <f t="shared" si="6"/>
        <v>6.8191593953545529E-2</v>
      </c>
      <c r="N35" s="8" t="n">
        <f t="shared" si="6"/>
        <v>6.9128818490383062E-2</v>
      </c>
      <c r="O35" s="8" t="n">
        <f t="shared" si="6"/>
        <v>6.9450813022468347E-2</v>
      </c>
      <c r="P35" s="8" t="n">
        <f t="shared" si="6"/>
        <v>6.6360415219984689E-2</v>
      </c>
      <c r="Q35" s="8" t="n">
        <f t="shared" si="6"/>
        <v>6.6770369786949155E-2</v>
      </c>
    </row>
    <row r="36" ht="30" customHeight="1">
      <c r="A36" s="21" t="s">
        <v>90</v>
      </c>
      <c r="B36" s="8" t="n">
        <f t="shared" ref="B36:Q36" si="7">B21/B$11</f>
        <v>7.3793972728314425E-3</v>
      </c>
      <c r="C36" s="8" t="n">
        <f t="shared" si="7"/>
        <v>6.5611182427613747E-3</v>
      </c>
      <c r="D36" s="8" t="n">
        <f t="shared" si="7"/>
        <v>7.7621456788412226E-3</v>
      </c>
      <c r="E36" s="8" t="n">
        <f t="shared" si="7"/>
        <v>7.7028949468546512E-3</v>
      </c>
      <c r="F36" s="8" t="n">
        <f t="shared" si="7"/>
        <v>7.6394194041252868E-3</v>
      </c>
      <c r="G36" s="8" t="n">
        <f t="shared" si="7"/>
        <v>7.2801191292221146E-3</v>
      </c>
      <c r="H36" s="8" t="n">
        <f t="shared" si="7"/>
        <v>7.8804613429772265E-3</v>
      </c>
      <c r="I36" s="8" t="n">
        <f t="shared" si="7"/>
        <v>7.5841923948495602E-3</v>
      </c>
      <c r="J36" s="8" t="n">
        <f t="shared" si="7"/>
        <v>8.0412727691952963E-3</v>
      </c>
      <c r="K36" s="8" t="n">
        <f t="shared" si="7"/>
        <v>7.8656557953135052E-3</v>
      </c>
      <c r="L36" s="8" t="n">
        <f t="shared" si="7"/>
        <v>7.3665928011019946E-3</v>
      </c>
      <c r="M36" s="8" t="n">
        <f t="shared" si="7"/>
        <v>8.6026791200688214E-3</v>
      </c>
      <c r="N36" s="8" t="n">
        <f t="shared" si="7"/>
        <v>8.4532083400678838E-3</v>
      </c>
      <c r="O36" s="8" t="n">
        <f t="shared" si="7"/>
        <v>8.6593065500335086E-3</v>
      </c>
      <c r="P36" s="8" t="n">
        <f t="shared" si="7"/>
        <v>1.0006587967166997E-2</v>
      </c>
      <c r="Q36" s="8" t="n">
        <f t="shared" si="7"/>
        <v>1.082975623203245E-2</v>
      </c>
    </row>
    <row r="37" ht="30" customHeight="1">
      <c r="A37" s="21" t="s">
        <v>91</v>
      </c>
      <c r="B37" s="8" t="n">
        <f t="shared" ref="B37:Q37" si="8">B22/B$11</f>
        <v>3.6301134410450325E-2</v>
      </c>
      <c r="C37" s="8" t="n">
        <f t="shared" si="8"/>
        <v>4.0079874482955358E-2</v>
      </c>
      <c r="D37" s="8" t="n">
        <f t="shared" si="8"/>
        <v>3.6142490817104439E-2</v>
      </c>
      <c r="E37" s="8" t="n">
        <f t="shared" si="8"/>
        <v>3.7311620268097756E-2</v>
      </c>
      <c r="F37" s="8" t="n">
        <f t="shared" si="8"/>
        <v>3.6067319489779384E-2</v>
      </c>
      <c r="G37" s="8" t="n">
        <f t="shared" si="8"/>
        <v>3.5916042262509752E-2</v>
      </c>
      <c r="H37" s="8" t="n">
        <f t="shared" si="8"/>
        <v>3.5553709314827486E-2</v>
      </c>
      <c r="I37" s="8" t="n">
        <f t="shared" si="8"/>
        <v>3.5235712508023001E-2</v>
      </c>
      <c r="J37" s="8" t="n">
        <f t="shared" si="8"/>
        <v>3.5983975097994003E-2</v>
      </c>
      <c r="K37" s="8" t="n">
        <f t="shared" si="8"/>
        <v>3.5260867614732405E-2</v>
      </c>
      <c r="L37" s="8" t="n">
        <f t="shared" si="8"/>
        <v>3.72222554949991E-2</v>
      </c>
      <c r="M37" s="8" t="n">
        <f t="shared" si="8"/>
        <v>3.8435541354307483E-2</v>
      </c>
      <c r="N37" s="8" t="n">
        <f t="shared" si="8"/>
        <v>3.7401002101179893E-2</v>
      </c>
      <c r="O37" s="8" t="n">
        <f t="shared" si="8"/>
        <v>4.1444746217064656E-2</v>
      </c>
      <c r="P37" s="8" t="n">
        <f t="shared" si="8"/>
        <v>4.6347239285650696E-2</v>
      </c>
      <c r="Q37" s="8" t="n">
        <f t="shared" si="8"/>
        <v>4.2905525144724926E-2</v>
      </c>
    </row>
    <row r="38">
      <c r="A38" s="1" t="s">
        <v>56</v>
      </c>
      <c r="B38" s="8" t="n">
        <f t="shared" ref="B38:Q38" si="9">B23/B$11</f>
        <v>0.19490088231923913</v>
      </c>
      <c r="C38" s="8" t="n">
        <f t="shared" si="9"/>
        <v>0.17175391052156136</v>
      </c>
      <c r="D38" s="8" t="n">
        <f t="shared" si="9"/>
        <v>0.17096356873888235</v>
      </c>
      <c r="E38" s="8" t="n">
        <f t="shared" si="9"/>
        <v>0.17278310452111356</v>
      </c>
      <c r="F38" s="8" t="n">
        <f t="shared" si="9"/>
        <v>0.16464106303678497</v>
      </c>
      <c r="G38" s="8" t="n">
        <f t="shared" si="9"/>
        <v>0.15799985817949749</v>
      </c>
      <c r="H38" s="8" t="n">
        <f t="shared" si="9"/>
        <v>0.15974733652624376</v>
      </c>
      <c r="I38" s="8" t="n">
        <f t="shared" si="9"/>
        <v>0.15972649751778159</v>
      </c>
      <c r="J38" s="8" t="n">
        <f t="shared" si="9"/>
        <v>0.15654542310352779</v>
      </c>
      <c r="K38" s="8" t="n">
        <f t="shared" si="9"/>
        <v>0.16019918352698398</v>
      </c>
      <c r="L38" s="8" t="n">
        <f t="shared" si="9"/>
        <v>0.17783134694855363</v>
      </c>
      <c r="M38" s="8" t="n">
        <f t="shared" si="9"/>
        <v>0.1734361558313875</v>
      </c>
      <c r="N38" s="8" t="n">
        <f t="shared" si="9"/>
        <v>0.16988847583643121</v>
      </c>
      <c r="O38" s="8" t="n">
        <f t="shared" si="9"/>
        <v>0.16950019399668442</v>
      </c>
      <c r="P38" s="8" t="n">
        <f t="shared" si="9"/>
        <v>0.15428306892438082</v>
      </c>
      <c r="Q38" s="8" t="n">
        <f t="shared" si="9"/>
        <v>0.15774032213602174</v>
      </c>
    </row>
    <row r="39" ht="45" customHeight="1">
      <c r="A39" s="21" t="s">
        <v>96</v>
      </c>
      <c r="B39" s="8" t="n">
        <f t="shared" ref="B39:Q39" si="10">B24/B$11</f>
        <v>0.17170849089034032</v>
      </c>
      <c r="C39" s="8" t="n">
        <f t="shared" si="10"/>
        <v>0.1659891598915989</v>
      </c>
      <c r="D39" s="8" t="n">
        <f t="shared" si="10"/>
        <v>0.17014346108531431</v>
      </c>
      <c r="E39" s="8" t="n">
        <f t="shared" si="10"/>
        <v>0.16939429338083067</v>
      </c>
      <c r="F39" s="8" t="n">
        <f t="shared" si="10"/>
        <v>0.16834502395999723</v>
      </c>
      <c r="G39" s="8" t="n">
        <f t="shared" si="10"/>
        <v>0.17570378424374217</v>
      </c>
      <c r="H39" s="8" t="n">
        <f t="shared" si="10"/>
        <v>0.17457970872837456</v>
      </c>
      <c r="I39" s="8" t="n">
        <f t="shared" si="10"/>
        <v>0.17372909107580262</v>
      </c>
      <c r="J39" s="8" t="n">
        <f t="shared" si="10"/>
        <v>0.19069921604795942</v>
      </c>
      <c r="K39" s="8" t="n">
        <f t="shared" si="10"/>
        <v>0.19520583793160171</v>
      </c>
      <c r="L39" s="8" t="n">
        <f t="shared" si="10"/>
        <v>0.18882134515182369</v>
      </c>
      <c r="M39" s="8" t="n">
        <f t="shared" si="10"/>
        <v>0.19607963622956864</v>
      </c>
      <c r="N39" s="8" t="n">
        <f t="shared" si="10"/>
        <v>0.19911103927590107</v>
      </c>
      <c r="O39" s="8" t="n">
        <f t="shared" si="10"/>
        <v>0.18332686677718599</v>
      </c>
      <c r="P39" s="8" t="n">
        <f t="shared" si="10"/>
        <v>0.22071470541103574</v>
      </c>
      <c r="Q39" s="8" t="n">
        <f t="shared" si="10"/>
        <v>0.19399046981451581</v>
      </c>
    </row>
    <row r="40">
      <c r="A40" s="1" t="s">
        <v>58</v>
      </c>
      <c r="B40" s="8" t="n">
        <f t="shared" ref="B40:Q40" si="11">B25/B$11</f>
        <v>0.11078262862381116</v>
      </c>
      <c r="C40" s="8" t="n">
        <f t="shared" si="11"/>
        <v>0.11483145533209718</v>
      </c>
      <c r="D40" s="8" t="n">
        <f t="shared" si="11"/>
        <v>0.11520779910827732</v>
      </c>
      <c r="E40" s="8" t="n">
        <f t="shared" si="11"/>
        <v>0.11841176946831519</v>
      </c>
      <c r="F40" s="8" t="n">
        <f t="shared" si="11"/>
        <v>0.12165196657175267</v>
      </c>
      <c r="G40" s="8" t="n">
        <f t="shared" si="11"/>
        <v>0.12223745479471482</v>
      </c>
      <c r="H40" s="8" t="n">
        <f t="shared" si="11"/>
        <v>0.1204427719675496</v>
      </c>
      <c r="I40" s="8" t="n">
        <f t="shared" si="11"/>
        <v>0.12269625243964738</v>
      </c>
      <c r="J40" s="8" t="n">
        <f t="shared" si="11"/>
        <v>0.1204893935900392</v>
      </c>
      <c r="K40" s="8" t="n">
        <f t="shared" si="11"/>
        <v>0.11895682861543523</v>
      </c>
      <c r="L40" s="8" t="n">
        <f t="shared" si="11"/>
        <v>0.11620350961250524</v>
      </c>
      <c r="M40" s="8" t="n">
        <f t="shared" si="11"/>
        <v>0.11871697185694974</v>
      </c>
      <c r="N40" s="8" t="n">
        <f t="shared" si="11"/>
        <v>0.12458380475189915</v>
      </c>
      <c r="O40" s="8" t="n">
        <f t="shared" si="11"/>
        <v>0.12285280942471165</v>
      </c>
      <c r="P40" s="8" t="n">
        <f t="shared" si="11"/>
        <v>0.12333742855616688</v>
      </c>
      <c r="Q40" s="8" t="n">
        <f t="shared" si="11"/>
        <v>0.11316110739180089</v>
      </c>
    </row>
    <row r="41" ht="30" customHeight="1">
      <c r="A41" s="21" t="s">
        <v>89</v>
      </c>
      <c r="B41" s="8" t="n">
        <f t="shared" ref="B41:Q41" si="12">B26/B$11</f>
        <v>6.1166494786295406E-2</v>
      </c>
      <c r="C41" s="8" t="n">
        <f t="shared" si="12"/>
        <v>6.8523272952027772E-2</v>
      </c>
      <c r="D41" s="8" t="n">
        <f t="shared" si="12"/>
        <v>6.4361124587058477E-2</v>
      </c>
      <c r="E41" s="8" t="n">
        <f t="shared" si="12"/>
        <v>6.5810018389794236E-2</v>
      </c>
      <c r="F41" s="8" t="n">
        <f t="shared" si="12"/>
        <v>6.2921036183068269E-2</v>
      </c>
      <c r="G41" s="8" t="n">
        <f t="shared" si="12"/>
        <v>6.4516510270168054E-2</v>
      </c>
      <c r="H41" s="8" t="n">
        <f t="shared" si="12"/>
        <v>6.8150718404848015E-2</v>
      </c>
      <c r="I41" s="8" t="n">
        <f t="shared" si="12"/>
        <v>7.082509201891464E-2</v>
      </c>
      <c r="J41" s="8" t="n">
        <f t="shared" si="12"/>
        <v>7.6810006917223894E-2</v>
      </c>
      <c r="K41" s="8" t="n">
        <f t="shared" si="12"/>
        <v>8.122859749076608E-2</v>
      </c>
      <c r="L41" s="8" t="n">
        <f t="shared" si="12"/>
        <v>8.7680421632628611E-2</v>
      </c>
      <c r="M41" s="8" t="n">
        <f t="shared" si="12"/>
        <v>9.0266683052722133E-2</v>
      </c>
      <c r="N41" s="8" t="n">
        <f t="shared" si="12"/>
        <v>8.7861645385485701E-2</v>
      </c>
      <c r="O41" s="8" t="n">
        <f t="shared" si="12"/>
        <v>8.703396705583577E-2</v>
      </c>
      <c r="P41" s="8" t="n">
        <f t="shared" si="12"/>
        <v>8.2616669337464171E-2</v>
      </c>
      <c r="Q41" s="8" t="n">
        <f t="shared" si="12"/>
        <v>8.3901075099436853E-2</v>
      </c>
    </row>
    <row r="42">
      <c r="A42" s="1" t="s">
        <v>60</v>
      </c>
      <c r="B42" s="8" t="n">
        <f t="shared" ref="B42:Q42" si="13">B27/B$11</f>
        <v>5.4199610404491805E-3</v>
      </c>
      <c r="C42" s="8" t="n">
        <f t="shared" si="13"/>
        <v>5.634003708458137E-3</v>
      </c>
      <c r="D42" s="8" t="n">
        <f t="shared" si="13"/>
        <v>7.045995333471943E-3</v>
      </c>
      <c r="E42" s="8" t="n">
        <f t="shared" si="13"/>
        <v>6.9279790888377418E-3</v>
      </c>
      <c r="F42" s="8" t="n">
        <f t="shared" si="13"/>
        <v>6.9102020973678732E-3</v>
      </c>
      <c r="G42" s="8" t="n">
        <f t="shared" si="13"/>
        <v>8.0246767674380121E-3</v>
      </c>
      <c r="H42" s="8" t="n">
        <f t="shared" si="13"/>
        <v>8.2347766591731007E-3</v>
      </c>
      <c r="I42" s="8" t="n">
        <f t="shared" si="13"/>
        <v>9.1036506293962777E-3</v>
      </c>
      <c r="J42" s="8" t="n">
        <f t="shared" si="13"/>
        <v>9.5544154945815078E-3</v>
      </c>
      <c r="K42" s="8" t="n">
        <f t="shared" si="13"/>
        <v>9.9442226309571884E-3</v>
      </c>
      <c r="L42" s="8" t="n">
        <f t="shared" si="13"/>
        <v>8.8339222614840993E-3</v>
      </c>
      <c r="M42" s="8" t="n">
        <f t="shared" si="13"/>
        <v>9.0020892220720166E-3</v>
      </c>
      <c r="N42" s="8" t="n">
        <f t="shared" si="13"/>
        <v>9.4714724422175524E-3</v>
      </c>
      <c r="O42" s="8" t="n">
        <f t="shared" si="13"/>
        <v>9.505837536594829E-3</v>
      </c>
      <c r="P42" s="8" t="n">
        <f t="shared" si="13"/>
        <v>9.383401883802503E-3</v>
      </c>
      <c r="Q42" s="8" t="n">
        <f t="shared" si="13"/>
        <v>7.8368054188162097E-3</v>
      </c>
    </row>
    <row r="43">
      <c r="A43" s="1" t="s">
        <v>34</v>
      </c>
      <c r="B43" s="8" t="n">
        <f t="shared" ref="B43:Q43" si="14">B28/B$11</f>
        <v>1.2031625988312134E-3</v>
      </c>
      <c r="C43" s="8" t="n">
        <f t="shared" si="14"/>
        <v>3.4113060428849901E-3</v>
      </c>
      <c r="D43" s="8" t="n">
        <f t="shared" si="14"/>
        <v>3.2342273661838426E-4</v>
      </c>
      <c r="E43" s="8" t="n">
        <f t="shared" si="14"/>
        <v>1.1103271995466164E-3</v>
      </c>
      <c r="F43" s="8" t="n">
        <f t="shared" si="14"/>
        <v>2.6622219135588121E-4</v>
      </c>
      <c r="G43" s="8" t="n">
        <f t="shared" si="14"/>
        <v>3.0727775545418018E-4</v>
      </c>
      <c r="H43" s="8" t="n">
        <f t="shared" si="14"/>
        <v>3.4209754667187956E-4</v>
      </c>
      <c r="I43" s="8" t="n">
        <f t="shared" si="14"/>
        <v>9.1691445188163949E-5</v>
      </c>
      <c r="J43" s="8" t="n">
        <f t="shared" si="14"/>
        <v>1.2969794789024672E-4</v>
      </c>
      <c r="K43" s="8" t="e">
        <f t="shared" si="14"/>
        <v>#VALUE!</v>
      </c>
      <c r="L43" s="8" t="n">
        <f t="shared" si="14"/>
        <v>2.994549919147152E-5</v>
      </c>
      <c r="M43" s="8" t="n">
        <f t="shared" si="14"/>
        <v>1.0753348900086027E-4</v>
      </c>
      <c r="N43" s="8" t="n">
        <f t="shared" si="14"/>
        <v>8.081461128171973E-5</v>
      </c>
      <c r="O43" s="8" t="n">
        <f t="shared" si="14"/>
        <v>5.2908186660082535E-5</v>
      </c>
      <c r="P43" s="8" t="n">
        <f t="shared" si="14"/>
        <v>3.5610633335113865E-5</v>
      </c>
      <c r="Q43" s="8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2" t="n">
        <v>30980247148</v>
      </c>
      <c r="O2" s="2" t="n">
        <v>30513099255</v>
      </c>
      <c r="P2" s="2" t="n">
        <v>30337971567</v>
      </c>
      <c r="Q2" s="2" t="n">
        <v>29918044865</v>
      </c>
      <c r="R2" s="2" t="n">
        <v>30546960405</v>
      </c>
      <c r="S2" s="2" t="n">
        <v>26815505318</v>
      </c>
      <c r="T2" s="2" t="n">
        <v>28856006190</v>
      </c>
      <c r="U2" s="2" t="n">
        <v>24930833919</v>
      </c>
      <c r="V2" s="2" t="n">
        <v>26529770069</v>
      </c>
      <c r="W2" s="2" t="n">
        <v>27545374131</v>
      </c>
      <c r="X2" s="2" t="n">
        <v>462588126</v>
      </c>
      <c r="Y2" s="2" t="n">
        <v>342145895</v>
      </c>
      <c r="Z2" s="2" t="n">
        <v>405951469</v>
      </c>
      <c r="AA2" s="2" t="n">
        <v>296941905</v>
      </c>
      <c r="AB2" s="2" t="n">
        <v>388529775</v>
      </c>
      <c r="AC2" s="2" t="n">
        <v>393379002.8125</v>
      </c>
      <c r="AD2" s="2" t="n">
        <v>724039093.70430005</v>
      </c>
      <c r="AE2" s="2" t="n">
        <v>168455350.01089999</v>
      </c>
      <c r="AF2" s="2" t="n">
        <v>123529600.73540001</v>
      </c>
      <c r="AG2" s="2" t="n">
        <v>115334268.8724</v>
      </c>
      <c r="AH2" s="2" t="n">
        <v>124638399.8433</v>
      </c>
      <c r="AI2" s="2" t="n">
        <v>95868664.663000003</v>
      </c>
      <c r="AJ2" s="2" t="n">
        <v>14412389.4571</v>
      </c>
      <c r="AK2" s="2" t="n">
        <v>5873504</v>
      </c>
      <c r="AL2" s="2" t="n">
        <v>4026096.19</v>
      </c>
      <c r="AM2" s="2" t="n">
        <v>-753335.97039999999</v>
      </c>
      <c r="AN2" s="2" t="n">
        <v>-938829.74490000005</v>
      </c>
      <c r="AO2" s="2" t="n">
        <v>-3320488.2536999998</v>
      </c>
      <c r="AP2" s="2" t="n">
        <v>775483.08279999997</v>
      </c>
      <c r="AQ2" s="2" t="n">
        <v>22335.49</v>
      </c>
      <c r="AR2" s="2" t="n">
        <v>38586497.122299999</v>
      </c>
      <c r="AS2" s="2" t="n">
        <v>39547409.767700002</v>
      </c>
      <c r="AT2" s="2" t="n">
        <v>-16790953.1998</v>
      </c>
      <c r="AU2" s="2" t="n">
        <v>-3614290.3764</v>
      </c>
      <c r="AV2" s="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2" t="n">
        <v>19702439894</v>
      </c>
      <c r="O3" s="2" t="n">
        <v>19319595733</v>
      </c>
      <c r="P3" s="2" t="n">
        <v>19385047958</v>
      </c>
      <c r="Q3" s="2" t="n">
        <v>18241613499</v>
      </c>
      <c r="R3" s="2" t="n">
        <v>17643919462</v>
      </c>
      <c r="S3" s="2" t="n">
        <v>18690643667</v>
      </c>
      <c r="T3" s="2" t="n">
        <v>18181185718</v>
      </c>
      <c r="U3" s="2" t="n">
        <v>18425728076</v>
      </c>
      <c r="V3" s="2" t="n">
        <v>17479311563</v>
      </c>
      <c r="W3" s="2" t="n">
        <v>19571291342</v>
      </c>
      <c r="X3" s="2" t="n">
        <v>500425380.542</v>
      </c>
      <c r="Y3" s="2" t="n">
        <v>431077843.30500001</v>
      </c>
      <c r="Z3" s="2" t="n">
        <v>332603145.01999998</v>
      </c>
      <c r="AA3" s="2" t="n">
        <v>664121642.88919997</v>
      </c>
      <c r="AB3" s="2" t="n">
        <v>1101988848.2623</v>
      </c>
      <c r="AC3" s="2" t="n">
        <v>450102041.48869997</v>
      </c>
      <c r="AD3" s="2" t="n">
        <v>379862200.88160002</v>
      </c>
      <c r="AE3" s="2" t="n">
        <v>214731282.3655</v>
      </c>
      <c r="AF3" s="2" t="n">
        <v>158413679.8838</v>
      </c>
      <c r="AG3" s="2" t="n">
        <v>295958499.37470001</v>
      </c>
      <c r="AH3" s="2" t="n">
        <v>247870661.49450001</v>
      </c>
      <c r="AI3" s="2" t="n">
        <v>292234989.05040002</v>
      </c>
      <c r="AJ3" s="2" t="n">
        <v>135918957.9948</v>
      </c>
      <c r="AK3" s="2" t="n">
        <v>89694184.859400004</v>
      </c>
      <c r="AL3" s="2" t="n">
        <v>13604776.8673</v>
      </c>
      <c r="AM3" s="2" t="n">
        <v>81822527.372600004</v>
      </c>
      <c r="AN3" s="2" t="n">
        <v>79036846.550400004</v>
      </c>
      <c r="AO3" s="2" t="n">
        <v>40827541.918899998</v>
      </c>
      <c r="AP3" s="2" t="n">
        <v>15399617.2005</v>
      </c>
      <c r="AQ3" s="2" t="n">
        <v>24327187.540399998</v>
      </c>
      <c r="AR3" s="2" t="n">
        <v>53227440.151799999</v>
      </c>
      <c r="AS3" s="2" t="n">
        <v>22693632.773699999</v>
      </c>
      <c r="AT3" s="2" t="n">
        <v>5131391.1272</v>
      </c>
      <c r="AU3" s="2" t="n">
        <v>1742109.8524</v>
      </c>
      <c r="AV3" s="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2" t="n">
        <v>12183236305</v>
      </c>
      <c r="O4" s="2" t="n">
        <v>18492829868</v>
      </c>
      <c r="P4" s="2" t="n">
        <v>17657715911</v>
      </c>
      <c r="Q4" s="2" t="n">
        <v>17178015869</v>
      </c>
      <c r="R4" s="2" t="n">
        <v>20332444544</v>
      </c>
      <c r="S4" s="2" t="n">
        <v>20137905407</v>
      </c>
      <c r="T4" s="2" t="n">
        <v>20282796585</v>
      </c>
      <c r="U4" s="2" t="n">
        <v>20228512717</v>
      </c>
      <c r="V4" s="2" t="n">
        <v>19564618261</v>
      </c>
      <c r="W4" s="2" t="n">
        <v>20604829391</v>
      </c>
      <c r="X4" s="2" t="n">
        <v>1944358451.7842</v>
      </c>
      <c r="Y4" s="2" t="n">
        <v>1813619020.8578999</v>
      </c>
      <c r="Z4" s="2" t="n">
        <v>1630515879.8582001</v>
      </c>
      <c r="AA4" s="2" t="n">
        <v>2411152064.4033999</v>
      </c>
      <c r="AB4" s="2" t="n">
        <v>2594510140.7228999</v>
      </c>
      <c r="AC4" s="2" t="n">
        <v>3092377523.3762002</v>
      </c>
      <c r="AD4" s="2" t="n">
        <v>2499259752.1406999</v>
      </c>
      <c r="AE4" s="2" t="n">
        <v>1543309235.7449999</v>
      </c>
      <c r="AF4" s="2" t="n">
        <v>2195666598.6104999</v>
      </c>
      <c r="AG4" s="2" t="n">
        <v>3322898510.6318002</v>
      </c>
      <c r="AH4" s="2" t="n">
        <v>2593001533.0626001</v>
      </c>
      <c r="AI4" s="2" t="n">
        <v>1956610541.4324999</v>
      </c>
      <c r="AJ4" s="2" t="n">
        <v>1482495543.4730999</v>
      </c>
      <c r="AK4" s="2" t="n">
        <v>583005167.97039998</v>
      </c>
      <c r="AL4" s="2" t="n">
        <v>269539299.546</v>
      </c>
      <c r="AM4" s="2" t="n">
        <v>346741087.36870003</v>
      </c>
      <c r="AN4" s="2" t="n">
        <v>423590443.54650003</v>
      </c>
      <c r="AO4" s="2" t="n">
        <v>217479731.29409999</v>
      </c>
      <c r="AP4" s="2" t="n">
        <v>156087799.5196</v>
      </c>
      <c r="AQ4" s="2" t="n">
        <v>307084184.60299999</v>
      </c>
      <c r="AR4" s="2" t="n">
        <v>154561294.47029999</v>
      </c>
      <c r="AS4" s="2" t="n">
        <v>326124707.45599997</v>
      </c>
      <c r="AT4" s="2" t="n">
        <v>270211555.14200002</v>
      </c>
      <c r="AU4" s="2" t="n">
        <v>215227054.69389999</v>
      </c>
      <c r="AV4" s="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2" t="n">
        <v>4275032000</v>
      </c>
      <c r="O5" s="2" t="n">
        <v>6503975889</v>
      </c>
      <c r="P5" s="2" t="n">
        <v>4166812450</v>
      </c>
      <c r="Q5" s="2" t="n">
        <v>4396364530</v>
      </c>
      <c r="R5" s="2" t="n">
        <v>3619043411</v>
      </c>
      <c r="S5" s="2" t="n">
        <v>3098454659</v>
      </c>
      <c r="T5" s="2" t="n">
        <v>3678250068</v>
      </c>
      <c r="U5" s="2" t="n">
        <v>3652647546</v>
      </c>
      <c r="V5" s="2" t="n">
        <v>2804250415</v>
      </c>
      <c r="W5" s="2" t="n">
        <v>3507393596</v>
      </c>
      <c r="X5" s="2" t="n">
        <v>110636726</v>
      </c>
      <c r="Y5" s="2" t="n">
        <v>205751478</v>
      </c>
      <c r="Z5" s="2" t="n">
        <v>118937832.042</v>
      </c>
      <c r="AA5" s="2" t="n">
        <v>203146487.6992</v>
      </c>
      <c r="AB5" s="2" t="n">
        <v>315425548.45480001</v>
      </c>
      <c r="AC5" s="2" t="n">
        <v>222726751.17469999</v>
      </c>
      <c r="AD5" s="2" t="n">
        <v>202706217.10069999</v>
      </c>
      <c r="AE5" s="2" t="n">
        <v>96342009.407700002</v>
      </c>
      <c r="AF5" s="2" t="n">
        <v>102572665.6375</v>
      </c>
      <c r="AG5" s="2" t="n">
        <v>116168208.545</v>
      </c>
      <c r="AH5" s="2" t="n">
        <v>210082648.94710001</v>
      </c>
      <c r="AI5" s="2" t="n">
        <v>180870458.4429</v>
      </c>
      <c r="AJ5" s="2" t="n">
        <v>151593779.11680001</v>
      </c>
      <c r="AK5" s="2" t="n">
        <v>70063824.929000005</v>
      </c>
      <c r="AL5" s="2" t="n">
        <v>9418761.6630000006</v>
      </c>
      <c r="AM5" s="2" t="n">
        <v>19152810.308699999</v>
      </c>
      <c r="AN5" s="2" t="n">
        <v>10308262.911699999</v>
      </c>
      <c r="AO5" s="2" t="n">
        <v>13900040.3193</v>
      </c>
      <c r="AP5" s="2" t="n">
        <v>16393298.179500001</v>
      </c>
      <c r="AQ5" s="2" t="n">
        <v>6142102.0696999999</v>
      </c>
      <c r="AR5" s="2" t="n">
        <v>117230837.0275</v>
      </c>
      <c r="AS5" s="2" t="n">
        <v>71493208.360599995</v>
      </c>
      <c r="AT5" s="2" t="n">
        <v>3308557.7014000001</v>
      </c>
      <c r="AU5" s="2" t="n">
        <v>1060701.6976000001</v>
      </c>
      <c r="AV5" s="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2" t="n">
        <v>3035334000</v>
      </c>
      <c r="O6" s="2" t="n">
        <v>5206015283</v>
      </c>
      <c r="P6" s="2" t="n">
        <v>3918554592</v>
      </c>
      <c r="Q6" s="2" t="n">
        <v>4991418711</v>
      </c>
      <c r="R6" s="2" t="n">
        <v>4289293657</v>
      </c>
      <c r="S6" s="2" t="n">
        <v>3486356407</v>
      </c>
      <c r="T6" s="2" t="n">
        <v>3715624896</v>
      </c>
      <c r="U6" s="2" t="n">
        <v>4012460461</v>
      </c>
      <c r="V6" s="2" t="n">
        <v>3602703203</v>
      </c>
      <c r="W6" s="2" t="n">
        <v>3665542951</v>
      </c>
      <c r="X6" s="2" t="n">
        <v>35268789</v>
      </c>
      <c r="Y6" s="2" t="n">
        <v>19050698.399900001</v>
      </c>
      <c r="Z6" s="2" t="n">
        <v>10952921</v>
      </c>
      <c r="AA6" s="2" t="n">
        <v>15424469</v>
      </c>
      <c r="AB6" s="2" t="n">
        <v>16438336</v>
      </c>
      <c r="AC6" s="2" t="n">
        <v>11321208</v>
      </c>
      <c r="AD6" s="2" t="n">
        <v>8499834.5699000005</v>
      </c>
      <c r="AE6" s="2" t="n">
        <v>6211111</v>
      </c>
      <c r="AF6" s="2" t="n">
        <v>1494070.8437999999</v>
      </c>
      <c r="AG6" s="2" t="n">
        <v>1249704.4502000001</v>
      </c>
      <c r="AH6" s="2" t="n">
        <v>3290.28</v>
      </c>
      <c r="AI6" s="2" t="n">
        <v>36427.121099999997</v>
      </c>
      <c r="AJ6" s="2"/>
      <c r="AK6" s="2" t="n">
        <v>864699</v>
      </c>
      <c r="AL6" s="2" t="n">
        <v>0</v>
      </c>
      <c r="AM6" s="2" t="n">
        <v>0</v>
      </c>
      <c r="AN6" s="2"/>
      <c r="AO6" s="2"/>
      <c r="AP6" s="2"/>
      <c r="AQ6" s="2" t="n">
        <v>98917.8603</v>
      </c>
      <c r="AR6" s="2" t="n">
        <v>77045.221600000004</v>
      </c>
      <c r="AS6" s="2"/>
      <c r="AT6" s="2"/>
      <c r="AU6" s="2"/>
      <c r="AV6" s="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2" t="n">
        <v>11331278000</v>
      </c>
      <c r="O7" s="2" t="n">
        <v>14834080775</v>
      </c>
      <c r="P7" s="2" t="n">
        <v>13464555013</v>
      </c>
      <c r="Q7" s="2" t="n">
        <v>11175370345</v>
      </c>
      <c r="R7" s="2" t="n">
        <v>8533017359</v>
      </c>
      <c r="S7" s="2" t="n">
        <v>8543659793</v>
      </c>
      <c r="T7" s="2" t="n">
        <v>8817441132</v>
      </c>
      <c r="U7" s="2" t="n">
        <v>8032566815</v>
      </c>
      <c r="V7" s="2" t="n">
        <v>8630834203</v>
      </c>
      <c r="W7" s="2" t="n">
        <v>9161817835</v>
      </c>
      <c r="X7" s="2" t="n">
        <v>56990972</v>
      </c>
      <c r="Y7" s="2" t="n">
        <v>99678090</v>
      </c>
      <c r="Z7" s="2" t="n">
        <v>274322647.5625</v>
      </c>
      <c r="AA7" s="2" t="n">
        <v>244415290.5801</v>
      </c>
      <c r="AB7" s="2" t="n">
        <v>362640199</v>
      </c>
      <c r="AC7" s="2" t="n">
        <v>207454077.35159999</v>
      </c>
      <c r="AD7" s="2" t="n">
        <v>211649081.1875</v>
      </c>
      <c r="AE7" s="2" t="n">
        <v>20457366.566300001</v>
      </c>
      <c r="AF7" s="2" t="n">
        <v>35323907.216899998</v>
      </c>
      <c r="AG7" s="2" t="n">
        <v>91828784.523900002</v>
      </c>
      <c r="AH7" s="2" t="n">
        <v>59059237.051200002</v>
      </c>
      <c r="AI7" s="2" t="n">
        <v>128484157.23190001</v>
      </c>
      <c r="AJ7" s="2" t="n">
        <v>33623054.223700002</v>
      </c>
      <c r="AK7" s="2" t="n">
        <v>20892740.010000002</v>
      </c>
      <c r="AL7" s="2" t="n">
        <v>-2075005.9</v>
      </c>
      <c r="AM7" s="2" t="n">
        <v>3859334.9492000001</v>
      </c>
      <c r="AN7" s="2" t="n">
        <v>1647651.1532999999</v>
      </c>
      <c r="AO7" s="2" t="n">
        <v>2496032.4199000001</v>
      </c>
      <c r="AP7" s="2" t="n">
        <v>305870.47090000001</v>
      </c>
      <c r="AQ7" s="2" t="n">
        <v>209909.91310000001</v>
      </c>
      <c r="AR7" s="2" t="n">
        <v>635078.66989999998</v>
      </c>
      <c r="AS7" s="2" t="n">
        <v>259542.64850000001</v>
      </c>
      <c r="AT7" s="2" t="n">
        <v>2725365</v>
      </c>
      <c r="AU7" s="2"/>
      <c r="AV7" s="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2" t="n">
        <v>10893531000</v>
      </c>
      <c r="O8" s="2" t="n">
        <v>13666534115</v>
      </c>
      <c r="P8" s="2" t="n">
        <v>9670953302</v>
      </c>
      <c r="Q8" s="2" t="n">
        <v>10550468583</v>
      </c>
      <c r="R8" s="2" t="n">
        <v>8625703645</v>
      </c>
      <c r="S8" s="2" t="n">
        <v>8564693193</v>
      </c>
      <c r="T8" s="2" t="n">
        <v>9626845429</v>
      </c>
      <c r="U8" s="2" t="n">
        <v>9689825022</v>
      </c>
      <c r="V8" s="2" t="n">
        <v>8560246161</v>
      </c>
      <c r="W8" s="2" t="n">
        <v>7673714576</v>
      </c>
      <c r="X8" s="2" t="n">
        <v>1596342758</v>
      </c>
      <c r="Y8" s="2" t="n">
        <v>2065822917</v>
      </c>
      <c r="Z8" s="2" t="n">
        <v>3056459780.9302001</v>
      </c>
      <c r="AA8" s="2" t="n">
        <v>2390668944.7421999</v>
      </c>
      <c r="AB8" s="2" t="n">
        <v>3924411281.2206998</v>
      </c>
      <c r="AC8" s="2" t="n">
        <v>10095741647.451401</v>
      </c>
      <c r="AD8" s="2" t="n">
        <v>9099772469.2472</v>
      </c>
      <c r="AE8" s="2" t="n">
        <v>5788473754.3017998</v>
      </c>
      <c r="AF8" s="2" t="n">
        <v>7776692943.7482996</v>
      </c>
      <c r="AG8" s="2" t="n">
        <v>2007406884.4339001</v>
      </c>
      <c r="AH8" s="2" t="n">
        <v>988823964.9576</v>
      </c>
      <c r="AI8" s="2" t="n">
        <v>844913395.949</v>
      </c>
      <c r="AJ8" s="2" t="n">
        <v>604927547.78649998</v>
      </c>
      <c r="AK8" s="2" t="n">
        <v>531843687.44</v>
      </c>
      <c r="AL8" s="2" t="n">
        <v>201970091.2999</v>
      </c>
      <c r="AM8" s="2" t="n">
        <v>63356478.842799999</v>
      </c>
      <c r="AN8" s="2" t="n">
        <v>96935727.744599998</v>
      </c>
      <c r="AO8" s="2" t="n">
        <v>152028008.26109999</v>
      </c>
      <c r="AP8" s="2" t="n">
        <v>-778779.30610000202</v>
      </c>
      <c r="AQ8" s="2" t="n">
        <v>18267095.287700001</v>
      </c>
      <c r="AR8" s="2" t="n">
        <v>364590112.05610001</v>
      </c>
      <c r="AS8" s="2" t="n">
        <v>240186735.10339999</v>
      </c>
      <c r="AT8" s="2" t="n">
        <v>9513465.8356999997</v>
      </c>
      <c r="AU8" s="2" t="n">
        <v>1033415.7358</v>
      </c>
      <c r="AV8" s="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2" t="n">
        <v>7773865381</v>
      </c>
      <c r="O9" s="2" t="n">
        <v>7927436229</v>
      </c>
      <c r="P9" s="2" t="n">
        <v>8786567450</v>
      </c>
      <c r="Q9" s="2" t="n">
        <v>8567595442</v>
      </c>
      <c r="R9" s="2" t="n">
        <v>8463162454</v>
      </c>
      <c r="S9" s="2" t="n">
        <v>8878189431</v>
      </c>
      <c r="T9" s="2" t="n">
        <v>9287693638</v>
      </c>
      <c r="U9" s="2" t="n">
        <v>9695769466</v>
      </c>
      <c r="V9" s="2" t="n">
        <v>10804672536</v>
      </c>
      <c r="W9" s="2" t="n">
        <v>11285682035</v>
      </c>
      <c r="X9" s="2" t="n">
        <v>131314429.38420001</v>
      </c>
      <c r="Y9" s="2" t="n">
        <v>103974583.9623</v>
      </c>
      <c r="Z9" s="2" t="n">
        <v>94541935</v>
      </c>
      <c r="AA9" s="2" t="n">
        <v>110392481</v>
      </c>
      <c r="AB9" s="2" t="n">
        <v>183652707.02739999</v>
      </c>
      <c r="AC9" s="2" t="n">
        <v>291184864.7159</v>
      </c>
      <c r="AD9" s="2" t="n">
        <v>135825626.4973</v>
      </c>
      <c r="AE9" s="2" t="n">
        <v>91762035.859599993</v>
      </c>
      <c r="AF9" s="2" t="n">
        <v>30223511.747099999</v>
      </c>
      <c r="AG9" s="2" t="n">
        <v>575450332.23559999</v>
      </c>
      <c r="AH9" s="2" t="n">
        <v>515868133.57950002</v>
      </c>
      <c r="AI9" s="2" t="n">
        <v>376722529.60369998</v>
      </c>
      <c r="AJ9" s="2" t="n">
        <v>205591543.5548</v>
      </c>
      <c r="AK9" s="2" t="n">
        <v>41440226.984999999</v>
      </c>
      <c r="AL9" s="2" t="n">
        <v>18586613.807599999</v>
      </c>
      <c r="AM9" s="2" t="n">
        <v>3719440.0151999998</v>
      </c>
      <c r="AN9" s="2" t="n">
        <v>14189583.7358</v>
      </c>
      <c r="AO9" s="2" t="n">
        <v>21138421.1371</v>
      </c>
      <c r="AP9" s="2" t="n">
        <v>10316118.3388</v>
      </c>
      <c r="AQ9" s="2" t="n">
        <v>12095526.5857</v>
      </c>
      <c r="AR9" s="2" t="n">
        <v>74733244.6514</v>
      </c>
      <c r="AS9" s="2" t="n">
        <v>35830610.575199999</v>
      </c>
      <c r="AT9" s="2" t="n">
        <v>5476160.4380000001</v>
      </c>
      <c r="AU9" s="2" t="n">
        <v>4022439.5803999999</v>
      </c>
      <c r="AV9" s="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2" t="n">
        <v>4385190184</v>
      </c>
      <c r="O10" s="2" t="n">
        <v>5641814985</v>
      </c>
      <c r="P10" s="2" t="n">
        <v>4211344274</v>
      </c>
      <c r="Q10" s="2" t="n">
        <v>3075823560</v>
      </c>
      <c r="R10" s="2" t="n">
        <v>4014703413</v>
      </c>
      <c r="S10" s="2" t="n">
        <v>5272937433</v>
      </c>
      <c r="T10" s="2" t="n">
        <v>5083168952</v>
      </c>
      <c r="U10" s="2" t="n">
        <v>5793220616</v>
      </c>
      <c r="V10" s="2" t="n">
        <v>6068760797</v>
      </c>
      <c r="W10" s="2" t="n">
        <v>7339018466</v>
      </c>
      <c r="X10" s="2" t="n">
        <v>267478030</v>
      </c>
      <c r="Y10" s="2" t="n">
        <v>269475701</v>
      </c>
      <c r="Z10" s="2" t="n">
        <v>197005387</v>
      </c>
      <c r="AA10" s="2" t="n">
        <v>478828730.65630001</v>
      </c>
      <c r="AB10" s="2" t="n">
        <v>416254076.90880001</v>
      </c>
      <c r="AC10" s="2" t="n">
        <v>436412767.16750002</v>
      </c>
      <c r="AD10" s="2" t="n">
        <v>312751258.7633</v>
      </c>
      <c r="AE10" s="2" t="n">
        <v>202939324.25330001</v>
      </c>
      <c r="AF10" s="2" t="n">
        <v>134066641.3141</v>
      </c>
      <c r="AG10" s="2" t="n">
        <v>206415839.11449999</v>
      </c>
      <c r="AH10" s="2" t="n">
        <v>355015898.82450002</v>
      </c>
      <c r="AI10" s="2" t="n">
        <v>446670805.73760003</v>
      </c>
      <c r="AJ10" s="2" t="n">
        <v>452681384.50319999</v>
      </c>
      <c r="AK10" s="2" t="n">
        <v>263278950.24900001</v>
      </c>
      <c r="AL10" s="2" t="n">
        <v>163993900.9587</v>
      </c>
      <c r="AM10" s="2" t="n">
        <v>48142254.248800002</v>
      </c>
      <c r="AN10" s="2" t="n">
        <v>147511193.45750001</v>
      </c>
      <c r="AO10" s="2" t="n">
        <v>100006326.62970001</v>
      </c>
      <c r="AP10" s="2" t="n">
        <v>41877105.464900002</v>
      </c>
      <c r="AQ10" s="2" t="n">
        <v>12095719.2193</v>
      </c>
      <c r="AR10" s="2" t="n">
        <v>-15455469.657500001</v>
      </c>
      <c r="AS10" s="2" t="n">
        <v>30275735.213799998</v>
      </c>
      <c r="AT10" s="2" t="n">
        <v>3435361.6642999998</v>
      </c>
      <c r="AU10" s="2" t="n">
        <v>15328237.4178</v>
      </c>
      <c r="AV10" s="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2" t="n">
        <v>10680657493</v>
      </c>
      <c r="O11" s="2" t="n">
        <v>9512770712</v>
      </c>
      <c r="P11" s="2" t="n">
        <v>8600082026</v>
      </c>
      <c r="Q11" s="2" t="n">
        <v>9502770472</v>
      </c>
      <c r="R11" s="2" t="n">
        <v>7389026646</v>
      </c>
      <c r="S11" s="2" t="n">
        <v>9654356740</v>
      </c>
      <c r="T11" s="2" t="n">
        <v>7969628348</v>
      </c>
      <c r="U11" s="2" t="n">
        <v>8340521642</v>
      </c>
      <c r="V11" s="2" t="n">
        <v>9369233233</v>
      </c>
      <c r="W11" s="2" t="n">
        <v>8320132027</v>
      </c>
      <c r="X11" s="2" t="n">
        <v>114762818</v>
      </c>
      <c r="Y11" s="2" t="n">
        <v>129724411</v>
      </c>
      <c r="Z11" s="2" t="n">
        <v>459662035</v>
      </c>
      <c r="AA11" s="2" t="n">
        <v>157659372</v>
      </c>
      <c r="AB11" s="2" t="n">
        <v>164695199.375</v>
      </c>
      <c r="AC11" s="2" t="n">
        <v>111116994.02159999</v>
      </c>
      <c r="AD11" s="2" t="n">
        <v>114910920.6631</v>
      </c>
      <c r="AE11" s="2" t="n">
        <v>55341903.864100002</v>
      </c>
      <c r="AF11" s="2" t="n">
        <v>15986776.011399999</v>
      </c>
      <c r="AG11" s="2" t="n">
        <v>31944056.103</v>
      </c>
      <c r="AH11" s="2" t="n">
        <v>9839725.4227000009</v>
      </c>
      <c r="AI11" s="2" t="n">
        <v>8302088.0111999996</v>
      </c>
      <c r="AJ11" s="2" t="n">
        <v>1746399.3988999999</v>
      </c>
      <c r="AK11" s="2" t="n">
        <v>2076583.06</v>
      </c>
      <c r="AL11" s="2" t="n">
        <v>1331832.6606999999</v>
      </c>
      <c r="AM11" s="2" t="n">
        <v>791575.10349999997</v>
      </c>
      <c r="AN11" s="2" t="n">
        <v>-5698682.6152999997</v>
      </c>
      <c r="AO11" s="2" t="n">
        <v>1612280.5053000001</v>
      </c>
      <c r="AP11" s="2" t="n">
        <v>331734.53269999998</v>
      </c>
      <c r="AQ11" s="2" t="n">
        <v>234098.05660000001</v>
      </c>
      <c r="AR11" s="2" t="n">
        <v>531644.76359999995</v>
      </c>
      <c r="AS11" s="2" t="n">
        <v>3249212.7889999999</v>
      </c>
      <c r="AT11" s="2" t="n">
        <v>1709716.6362000001</v>
      </c>
      <c r="AU11" s="2" t="n">
        <v>233687.2825</v>
      </c>
      <c r="AV11" s="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2" t="n">
        <v>5109318000</v>
      </c>
      <c r="O12" s="2" t="n">
        <v>4536041000</v>
      </c>
      <c r="P12" s="2" t="n">
        <v>3207056007</v>
      </c>
      <c r="Q12" s="2" t="n">
        <v>3775896266</v>
      </c>
      <c r="R12" s="2" t="n">
        <v>3704627729</v>
      </c>
      <c r="S12" s="2" t="n">
        <v>3449312820</v>
      </c>
      <c r="T12" s="2" t="n">
        <v>2950138142</v>
      </c>
      <c r="U12" s="2" t="n">
        <v>3180065599</v>
      </c>
      <c r="V12" s="2" t="n">
        <v>3551481726</v>
      </c>
      <c r="W12" s="2" t="n">
        <v>3510240138</v>
      </c>
      <c r="X12" s="2" t="n">
        <v>14839094</v>
      </c>
      <c r="Y12" s="2" t="n">
        <v>10071351</v>
      </c>
      <c r="Z12" s="2" t="n">
        <v>5160553</v>
      </c>
      <c r="AA12" s="2" t="n">
        <v>460315</v>
      </c>
      <c r="AB12" s="2" t="n">
        <v>1234411</v>
      </c>
      <c r="AC12" s="2" t="n">
        <v>2787513</v>
      </c>
      <c r="AD12" s="2" t="n">
        <v>1270824</v>
      </c>
      <c r="AE12" s="2" t="n">
        <v>0</v>
      </c>
      <c r="AF12" s="2" t="n">
        <v>3020</v>
      </c>
      <c r="AG12" s="2" t="n">
        <v>23585.949199999999</v>
      </c>
      <c r="AH12" s="2" t="n">
        <v>91430</v>
      </c>
      <c r="AI12" s="2" t="n">
        <v>1776.52</v>
      </c>
      <c r="AJ12" s="2"/>
      <c r="AK12" s="2"/>
      <c r="AL12" s="2" t="n">
        <v>57024.61</v>
      </c>
      <c r="AM12" s="2" t="n">
        <v>57045.85</v>
      </c>
      <c r="AN12" s="2" t="n">
        <v>16258.2796</v>
      </c>
      <c r="AO12" s="2" t="n">
        <v>4000</v>
      </c>
      <c r="AP12" s="2" t="n">
        <v>4158.46</v>
      </c>
      <c r="AQ12" s="2" t="n">
        <v>-58384.511700000003</v>
      </c>
      <c r="AR12" s="2"/>
      <c r="AS12" s="2"/>
      <c r="AT12" s="2"/>
      <c r="AU12" s="2"/>
      <c r="AV12" s="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1352581.2812000001</v>
      </c>
      <c r="Y13" s="2" t="n">
        <v>1040020.2034999999</v>
      </c>
      <c r="Z13" s="2" t="n">
        <v>1373677.7690000001</v>
      </c>
      <c r="AA13" s="2" t="n">
        <v>3080768.2437999998</v>
      </c>
      <c r="AB13" s="2" t="n">
        <v>0</v>
      </c>
      <c r="AC13" s="2" t="n">
        <v>56640.910100000001</v>
      </c>
      <c r="AD13" s="2" t="n">
        <v>-341119.49339999998</v>
      </c>
      <c r="AE13" s="2" t="n">
        <v>86561</v>
      </c>
      <c r="AF13" s="2" t="n">
        <v>81744.429699999993</v>
      </c>
      <c r="AG13" s="2" t="n">
        <v>303279</v>
      </c>
      <c r="AH13" s="2" t="n">
        <v>-3432.1399000000001</v>
      </c>
      <c r="AI13" s="2" t="n">
        <v>2993.09</v>
      </c>
      <c r="AJ13" s="2"/>
      <c r="AK13" s="2"/>
      <c r="AL13" s="2"/>
      <c r="AM13" s="2" t="n">
        <v>10000</v>
      </c>
      <c r="AN13" s="2" t="n">
        <v>1738.23</v>
      </c>
      <c r="AO13" s="2" t="n">
        <v>1345852</v>
      </c>
      <c r="AP13" s="2"/>
      <c r="AQ13" s="2"/>
      <c r="AR13" s="2" t="n">
        <v>314555.625</v>
      </c>
      <c r="AS13" s="2" t="n">
        <v>10000</v>
      </c>
      <c r="AT13" s="2" t="n">
        <v>563190.9375</v>
      </c>
      <c r="AU13" s="2" t="n">
        <v>11148.810100000001</v>
      </c>
      <c r="AV13" s="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 t="n">
        <v>180603185</v>
      </c>
      <c r="Y14" s="2" t="n">
        <v>146737825.78909999</v>
      </c>
      <c r="Z14" s="2" t="n">
        <v>173912599.375</v>
      </c>
      <c r="AA14" s="2" t="n">
        <v>208858592</v>
      </c>
      <c r="AB14" s="2" t="n">
        <v>258033890.625</v>
      </c>
      <c r="AC14" s="2" t="n">
        <v>441527648.75940001</v>
      </c>
      <c r="AD14" s="2" t="n">
        <v>473283175.48439997</v>
      </c>
      <c r="AE14" s="2" t="n">
        <v>554568257.52610004</v>
      </c>
      <c r="AF14" s="2" t="n">
        <v>565847353.59800005</v>
      </c>
      <c r="AG14" s="2" t="n">
        <v>696267146.37150002</v>
      </c>
      <c r="AH14" s="2" t="n">
        <v>694904897.96270001</v>
      </c>
      <c r="AI14" s="2" t="n">
        <v>916959741.37689996</v>
      </c>
      <c r="AJ14" s="2" t="n">
        <v>848735809.32140005</v>
      </c>
      <c r="AK14" s="2" t="n">
        <v>1373757787.6635001</v>
      </c>
      <c r="AL14" s="2" t="n">
        <v>804705899.97979999</v>
      </c>
      <c r="AM14" s="2" t="n">
        <v>615480458.67589998</v>
      </c>
      <c r="AN14" s="2" t="n">
        <v>643001189.13960004</v>
      </c>
      <c r="AO14" s="2" t="n">
        <v>569873484.48440003</v>
      </c>
      <c r="AP14" s="2" t="n">
        <v>614066497.7141</v>
      </c>
      <c r="AQ14" s="2" t="n">
        <v>926586977.20140004</v>
      </c>
      <c r="AR14" s="2" t="n">
        <v>647545110.67799997</v>
      </c>
      <c r="AS14" s="2" t="n">
        <v>452068116.86739999</v>
      </c>
      <c r="AT14" s="2" t="n">
        <v>1122755529.6463001</v>
      </c>
      <c r="AU14" s="2" t="n">
        <v>342091742.71799999</v>
      </c>
      <c r="AV14" s="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 t="n">
        <v>42923646</v>
      </c>
      <c r="Y15" s="2" t="n">
        <v>43479380</v>
      </c>
      <c r="Z15" s="2" t="n">
        <v>61008425.75</v>
      </c>
      <c r="AA15" s="2" t="n">
        <v>136123347.3125</v>
      </c>
      <c r="AB15" s="2" t="n">
        <v>133258322.35699999</v>
      </c>
      <c r="AC15" s="2" t="n">
        <v>131115634.03569999</v>
      </c>
      <c r="AD15" s="2" t="n">
        <v>287869184.7202</v>
      </c>
      <c r="AE15" s="2" t="n">
        <v>339946133.61129999</v>
      </c>
      <c r="AF15" s="2" t="n">
        <v>507376831.36440003</v>
      </c>
      <c r="AG15" s="2" t="n">
        <v>426761354.03869998</v>
      </c>
      <c r="AH15" s="2" t="n">
        <v>798593660.24049997</v>
      </c>
      <c r="AI15" s="2" t="n">
        <v>478211000.23379999</v>
      </c>
      <c r="AJ15" s="2" t="n">
        <v>620137218.0165</v>
      </c>
      <c r="AK15" s="2" t="n">
        <v>651294542.09720004</v>
      </c>
      <c r="AL15" s="2" t="n">
        <v>711861673.18040001</v>
      </c>
      <c r="AM15" s="2" t="n">
        <v>379529672.11629999</v>
      </c>
      <c r="AN15" s="2" t="n">
        <v>700312405.17369998</v>
      </c>
      <c r="AO15" s="2" t="n">
        <v>545544245.8319</v>
      </c>
      <c r="AP15" s="2" t="n">
        <v>500771553.3538</v>
      </c>
      <c r="AQ15" s="2" t="n">
        <v>629907607.17649996</v>
      </c>
      <c r="AR15" s="2" t="n">
        <v>504559726.70120001</v>
      </c>
      <c r="AS15" s="2" t="n">
        <v>565066342.80840003</v>
      </c>
      <c r="AT15" s="2" t="n">
        <v>557669285.31930006</v>
      </c>
      <c r="AU15" s="2" t="n">
        <v>266521125.10479999</v>
      </c>
      <c r="AV15" s="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 t="n">
        <v>385644939</v>
      </c>
      <c r="Y16" s="2" t="n">
        <v>521841828.63090003</v>
      </c>
      <c r="Z16" s="2" t="n">
        <v>574975556.20969999</v>
      </c>
      <c r="AA16" s="2" t="n">
        <v>585895706.39119995</v>
      </c>
      <c r="AB16" s="2" t="n">
        <v>856903120.12609994</v>
      </c>
      <c r="AC16" s="2" t="n">
        <v>1330446714.3771</v>
      </c>
      <c r="AD16" s="2" t="n">
        <v>3053709787.0309</v>
      </c>
      <c r="AE16" s="2" t="n">
        <v>3145752249.5286002</v>
      </c>
      <c r="AF16" s="2" t="n">
        <v>3108821468.0219002</v>
      </c>
      <c r="AG16" s="2" t="n">
        <v>4712531501.1126003</v>
      </c>
      <c r="AH16" s="2" t="n">
        <v>4104321785.5102</v>
      </c>
      <c r="AI16" s="2" t="n">
        <v>4745405742.8999996</v>
      </c>
      <c r="AJ16" s="2" t="n">
        <v>4193366516.0433998</v>
      </c>
      <c r="AK16" s="2" t="n">
        <v>3182920523.5018001</v>
      </c>
      <c r="AL16" s="2" t="n">
        <v>3366953362.1606002</v>
      </c>
      <c r="AM16" s="2" t="n">
        <v>3167983378.9203</v>
      </c>
      <c r="AN16" s="2" t="n">
        <v>3351112929.5102</v>
      </c>
      <c r="AO16" s="2" t="n">
        <v>3156437904.0714998</v>
      </c>
      <c r="AP16" s="2" t="n">
        <v>4115133158.5672998</v>
      </c>
      <c r="AQ16" s="2" t="n">
        <v>3613476446.4309001</v>
      </c>
      <c r="AR16" s="2" t="n">
        <v>4066693456.6117001</v>
      </c>
      <c r="AS16" s="2" t="n">
        <v>3146446480.1645002</v>
      </c>
      <c r="AT16" s="2" t="n">
        <v>4268543769.7567</v>
      </c>
      <c r="AU16" s="2" t="n">
        <v>1826581043.8684001</v>
      </c>
      <c r="AV16" s="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 t="n">
        <v>446969496.98150003</v>
      </c>
      <c r="Y17" s="2" t="n">
        <v>27649956</v>
      </c>
      <c r="Z17" s="2" t="n">
        <v>45617564.879900001</v>
      </c>
      <c r="AA17" s="2" t="n">
        <v>59049654.077500001</v>
      </c>
      <c r="AB17" s="2" t="n">
        <v>208443663.93009999</v>
      </c>
      <c r="AC17" s="2" t="n">
        <v>510992680.51770002</v>
      </c>
      <c r="AD17" s="2" t="n">
        <v>488928698.44550002</v>
      </c>
      <c r="AE17" s="2" t="n">
        <v>1345671706.8099999</v>
      </c>
      <c r="AF17" s="2" t="n">
        <v>1502507257.9916999</v>
      </c>
      <c r="AG17" s="2" t="n">
        <v>1322074883.0792999</v>
      </c>
      <c r="AH17" s="2" t="n">
        <v>3778118871.1012998</v>
      </c>
      <c r="AI17" s="2" t="n">
        <v>1862259369.4619</v>
      </c>
      <c r="AJ17" s="2" t="n">
        <v>548905053.0977</v>
      </c>
      <c r="AK17" s="2" t="n">
        <v>300811430.88410002</v>
      </c>
      <c r="AL17" s="2" t="n">
        <v>320633521.63150001</v>
      </c>
      <c r="AM17" s="2" t="n">
        <v>604863447.81359994</v>
      </c>
      <c r="AN17" s="2" t="n">
        <v>300658978.41170001</v>
      </c>
      <c r="AO17" s="2" t="n">
        <v>270533622.11790001</v>
      </c>
      <c r="AP17" s="2" t="n">
        <v>379049197.1706</v>
      </c>
      <c r="AQ17" s="2" t="n">
        <v>378157429.77149999</v>
      </c>
      <c r="AR17" s="2" t="n">
        <v>366927823.27240002</v>
      </c>
      <c r="AS17" s="2" t="n">
        <v>219956400.1839</v>
      </c>
      <c r="AT17" s="2" t="n">
        <v>191833460.8633</v>
      </c>
      <c r="AU17" s="2" t="n">
        <v>135481888.78870001</v>
      </c>
      <c r="AV17" s="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-9202</v>
      </c>
      <c r="Z18" s="2" t="n">
        <v>1523007</v>
      </c>
      <c r="AA18" s="2" t="n">
        <v>2047445</v>
      </c>
      <c r="AB18" s="2" t="n">
        <v>2021781</v>
      </c>
      <c r="AC18" s="2" t="n">
        <v>4357944</v>
      </c>
      <c r="AD18" s="2" t="n">
        <v>2192614</v>
      </c>
      <c r="AE18" s="2" t="n">
        <v>3082908.3437999999</v>
      </c>
      <c r="AF18" s="2" t="n">
        <v>7226194.1327999998</v>
      </c>
      <c r="AG18" s="2" t="n">
        <v>11288441.5118</v>
      </c>
      <c r="AH18" s="2" t="n">
        <v>32529155.5244</v>
      </c>
      <c r="AI18" s="2" t="n">
        <v>60317012.529799998</v>
      </c>
      <c r="AJ18" s="2" t="n">
        <v>34917834.449100003</v>
      </c>
      <c r="AK18" s="2" t="n">
        <v>24579443.739999998</v>
      </c>
      <c r="AL18" s="2" t="n">
        <v>23950628.3913</v>
      </c>
      <c r="AM18" s="2" t="n">
        <v>12517975.418400001</v>
      </c>
      <c r="AN18" s="2" t="n">
        <v>8210991.4622999998</v>
      </c>
      <c r="AO18" s="2" t="n">
        <v>7359521</v>
      </c>
      <c r="AP18" s="2" t="n">
        <v>6814038.1118000001</v>
      </c>
      <c r="AQ18" s="2" t="n">
        <v>6141943.0500999996</v>
      </c>
      <c r="AR18" s="2" t="n">
        <v>6174768.3899999997</v>
      </c>
      <c r="AS18" s="2" t="n">
        <v>6210444.7999999998</v>
      </c>
      <c r="AT18" s="2" t="n">
        <v>4495018.33</v>
      </c>
      <c r="AU18" s="2" t="n">
        <v>6029003.5800000001</v>
      </c>
      <c r="AV18" s="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 t="n">
        <v>31990944</v>
      </c>
      <c r="Y19" s="2" t="n">
        <v>34637236</v>
      </c>
      <c r="Z19" s="2" t="n">
        <v>75828665</v>
      </c>
      <c r="AA19" s="2" t="n">
        <v>171784218.25</v>
      </c>
      <c r="AB19" s="2" t="n">
        <v>214030222</v>
      </c>
      <c r="AC19" s="2" t="n">
        <v>409376801.5</v>
      </c>
      <c r="AD19" s="2" t="n">
        <v>419210051.36229998</v>
      </c>
      <c r="AE19" s="2" t="n">
        <v>662849568.43420005</v>
      </c>
      <c r="AF19" s="2" t="n">
        <v>1516457306.6619</v>
      </c>
      <c r="AG19" s="2" t="n">
        <v>668338129.64390004</v>
      </c>
      <c r="AH19" s="2" t="n">
        <v>667906329.6882</v>
      </c>
      <c r="AI19" s="2" t="n">
        <v>609699739.32749999</v>
      </c>
      <c r="AJ19" s="2" t="n">
        <v>486121423.99949998</v>
      </c>
      <c r="AK19" s="2" t="n">
        <v>221872927.8506</v>
      </c>
      <c r="AL19" s="2" t="n">
        <v>220462068.16600001</v>
      </c>
      <c r="AM19" s="2" t="n">
        <v>186820064.6681</v>
      </c>
      <c r="AN19" s="2" t="n">
        <v>237767799.56900001</v>
      </c>
      <c r="AO19" s="2" t="n">
        <v>831561911.11909997</v>
      </c>
      <c r="AP19" s="2" t="n">
        <v>417147047.18709999</v>
      </c>
      <c r="AQ19" s="2" t="n">
        <v>781294813.29589999</v>
      </c>
      <c r="AR19" s="2" t="n">
        <v>488402791.81209999</v>
      </c>
      <c r="AS19" s="2" t="n">
        <v>648305777.68439996</v>
      </c>
      <c r="AT19" s="2" t="n">
        <v>620763272.72549999</v>
      </c>
      <c r="AU19" s="2" t="n">
        <v>967479210.0826</v>
      </c>
      <c r="AV19" s="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 t="n">
        <v>175392571</v>
      </c>
      <c r="Y20" s="2" t="n">
        <v>205400883</v>
      </c>
      <c r="Z20" s="2" t="n">
        <v>747544311.41999996</v>
      </c>
      <c r="AA20" s="2" t="n">
        <v>656196069.01040006</v>
      </c>
      <c r="AB20" s="2" t="n">
        <v>800664023.82710004</v>
      </c>
      <c r="AC20" s="2" t="n">
        <v>706301282.35599995</v>
      </c>
      <c r="AD20" s="2" t="n">
        <v>4390308431.7152996</v>
      </c>
      <c r="AE20" s="2" t="n">
        <v>5989132157.2117004</v>
      </c>
      <c r="AF20" s="2" t="n">
        <v>8356358987.8313999</v>
      </c>
      <c r="AG20" s="2" t="n">
        <v>11220820836.326401</v>
      </c>
      <c r="AH20" s="2" t="n">
        <v>10840636355.278299</v>
      </c>
      <c r="AI20" s="2" t="n">
        <v>9683041177.2569008</v>
      </c>
      <c r="AJ20" s="2" t="n">
        <v>10491531972.1416</v>
      </c>
      <c r="AK20" s="2" t="n">
        <v>10694430103.9844</v>
      </c>
      <c r="AL20" s="2" t="n">
        <v>5790846847.5737</v>
      </c>
      <c r="AM20" s="2" t="n">
        <v>4022446696.1343002</v>
      </c>
      <c r="AN20" s="2" t="n">
        <v>3087104927.0444999</v>
      </c>
      <c r="AO20" s="2" t="n">
        <v>3044518828.1777</v>
      </c>
      <c r="AP20" s="2" t="n">
        <v>3794411607.1595998</v>
      </c>
      <c r="AQ20" s="2" t="n">
        <v>3427130807.5254998</v>
      </c>
      <c r="AR20" s="2" t="n">
        <v>2656284678.2325001</v>
      </c>
      <c r="AS20" s="2" t="n">
        <v>3312937082.0577998</v>
      </c>
      <c r="AT20" s="2" t="n">
        <v>5752487022.5262003</v>
      </c>
      <c r="AU20" s="2" t="n">
        <v>2445195390.2378001</v>
      </c>
      <c r="AV20" s="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8611909</v>
      </c>
      <c r="Y21" s="2" t="n">
        <v>13869304</v>
      </c>
      <c r="Z21" s="2" t="n">
        <v>28981467</v>
      </c>
      <c r="AA21" s="2" t="n">
        <v>24228563.710900001</v>
      </c>
      <c r="AB21" s="2" t="n">
        <v>36039156.488399997</v>
      </c>
      <c r="AC21" s="2" t="n">
        <v>38991474.208400004</v>
      </c>
      <c r="AD21" s="2" t="n">
        <v>136929299.93020001</v>
      </c>
      <c r="AE21" s="2" t="n">
        <v>243927972.37470001</v>
      </c>
      <c r="AF21" s="2" t="n">
        <v>424370349.92940003</v>
      </c>
      <c r="AG21" s="2" t="n">
        <v>385744525.77770001</v>
      </c>
      <c r="AH21" s="2" t="n">
        <v>918304653.26610005</v>
      </c>
      <c r="AI21" s="2" t="n">
        <v>487820407.11489999</v>
      </c>
      <c r="AJ21" s="2" t="n">
        <v>383949430.0704</v>
      </c>
      <c r="AK21" s="2" t="n">
        <v>576934460.02069998</v>
      </c>
      <c r="AL21" s="2" t="n">
        <v>580462710.07879996</v>
      </c>
      <c r="AM21" s="2" t="n">
        <v>1113111268.7636001</v>
      </c>
      <c r="AN21" s="2" t="n">
        <v>582210051.98539996</v>
      </c>
      <c r="AO21" s="2" t="n">
        <v>462514337.39529997</v>
      </c>
      <c r="AP21" s="2" t="n">
        <v>674655384.90820003</v>
      </c>
      <c r="AQ21" s="2" t="n">
        <v>701981646.19669998</v>
      </c>
      <c r="AR21" s="2" t="n">
        <v>947821359.24609995</v>
      </c>
      <c r="AS21" s="2" t="n">
        <v>1365756853.9305999</v>
      </c>
      <c r="AT21" s="2" t="n">
        <v>1008880092.5682</v>
      </c>
      <c r="AU21" s="2" t="n">
        <v>108423749.7727</v>
      </c>
      <c r="AV21" s="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 t="n">
        <v>51228610</v>
      </c>
      <c r="Y22" s="2" t="n">
        <v>38190369</v>
      </c>
      <c r="Z22" s="2" t="n">
        <v>68365436.540000007</v>
      </c>
      <c r="AA22" s="2" t="n">
        <v>48503300.651799999</v>
      </c>
      <c r="AB22" s="2" t="n">
        <v>101722879.2886</v>
      </c>
      <c r="AC22" s="2" t="n">
        <v>134520093.02500001</v>
      </c>
      <c r="AD22" s="2" t="n">
        <v>328144060.54839998</v>
      </c>
      <c r="AE22" s="2" t="n">
        <v>338270743.46630001</v>
      </c>
      <c r="AF22" s="2" t="n">
        <v>251487965.116</v>
      </c>
      <c r="AG22" s="2" t="n">
        <v>348977363.04549998</v>
      </c>
      <c r="AH22" s="2" t="n">
        <v>603513807.05610001</v>
      </c>
      <c r="AI22" s="2" t="n">
        <v>678084655.90369999</v>
      </c>
      <c r="AJ22" s="2" t="n">
        <v>890485059.02069998</v>
      </c>
      <c r="AK22" s="2" t="n">
        <v>771790235.07120001</v>
      </c>
      <c r="AL22" s="2" t="n">
        <v>475615712.70270002</v>
      </c>
      <c r="AM22" s="2" t="n">
        <v>431182029.06580001</v>
      </c>
      <c r="AN22" s="2" t="n">
        <v>515096294.97979999</v>
      </c>
      <c r="AO22" s="2" t="n">
        <v>591703262.71340001</v>
      </c>
      <c r="AP22" s="2" t="n">
        <v>637983157.722</v>
      </c>
      <c r="AQ22" s="2" t="n">
        <v>604890910.89649999</v>
      </c>
      <c r="AR22" s="2" t="n">
        <v>585372241.04900002</v>
      </c>
      <c r="AS22" s="2" t="n">
        <v>513095610.3283</v>
      </c>
      <c r="AT22" s="2" t="n">
        <v>607664546.21420002</v>
      </c>
      <c r="AU22" s="2" t="n">
        <v>364954219.28259999</v>
      </c>
      <c r="AV22" s="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 t="n">
        <v>5855310</v>
      </c>
      <c r="Y23" s="2" t="n">
        <v>31431915</v>
      </c>
      <c r="Z23" s="2" t="n">
        <v>29038441</v>
      </c>
      <c r="AA23" s="2" t="n">
        <v>26821352</v>
      </c>
      <c r="AB23" s="2" t="n">
        <v>29615288</v>
      </c>
      <c r="AC23" s="2" t="n">
        <v>67210155.4102</v>
      </c>
      <c r="AD23" s="2" t="n">
        <v>126075881.9743</v>
      </c>
      <c r="AE23" s="2" t="n">
        <v>232843613.5575</v>
      </c>
      <c r="AF23" s="2" t="n">
        <v>239859420.98570001</v>
      </c>
      <c r="AG23" s="2" t="n">
        <v>264128505.3687</v>
      </c>
      <c r="AH23" s="2" t="n">
        <v>227652396.93849999</v>
      </c>
      <c r="AI23" s="2" t="n">
        <v>222684769.3116</v>
      </c>
      <c r="AJ23" s="2" t="n">
        <v>199923459.366</v>
      </c>
      <c r="AK23" s="2" t="n">
        <v>240542892.26499999</v>
      </c>
      <c r="AL23" s="2" t="n">
        <v>286601321.89300001</v>
      </c>
      <c r="AM23" s="2" t="n">
        <v>274000138.89399999</v>
      </c>
      <c r="AN23" s="2" t="n">
        <v>399520531.92390001</v>
      </c>
      <c r="AO23" s="2" t="n">
        <v>392899698.21569997</v>
      </c>
      <c r="AP23" s="2" t="n">
        <v>426100338.8118</v>
      </c>
      <c r="AQ23" s="2" t="n">
        <v>361894913.08490002</v>
      </c>
      <c r="AR23" s="2" t="n">
        <v>348105494.77389997</v>
      </c>
      <c r="AS23" s="2" t="n">
        <v>387131505.34579998</v>
      </c>
      <c r="AT23" s="2" t="n">
        <v>561150404.73570001</v>
      </c>
      <c r="AU23" s="2" t="n">
        <v>227313024.22440001</v>
      </c>
      <c r="AV23" s="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 t="n">
        <v>1515590</v>
      </c>
      <c r="Z24" s="2" t="n">
        <v>39236</v>
      </c>
      <c r="AA24" s="2" t="n">
        <v>1651440</v>
      </c>
      <c r="AB24" s="2" t="n">
        <v>8127779.9375</v>
      </c>
      <c r="AC24" s="2" t="n">
        <v>19130472</v>
      </c>
      <c r="AD24" s="2" t="n">
        <v>18825506</v>
      </c>
      <c r="AE24" s="2" t="n">
        <v>12150355.625</v>
      </c>
      <c r="AF24" s="2" t="n">
        <v>19135555.221000001</v>
      </c>
      <c r="AG24" s="2" t="n">
        <v>18869160.006000001</v>
      </c>
      <c r="AH24" s="2" t="n">
        <v>13354835.9308</v>
      </c>
      <c r="AI24" s="2" t="n">
        <v>8683360.3936000001</v>
      </c>
      <c r="AJ24" s="2" t="n">
        <v>7058941.0005999999</v>
      </c>
      <c r="AK24" s="2" t="n">
        <v>520617.56</v>
      </c>
      <c r="AL24" s="2" t="n">
        <v>763066.18</v>
      </c>
      <c r="AM24" s="2" t="n">
        <v>1784725.4397</v>
      </c>
      <c r="AN24" s="2" t="n">
        <v>78373.328599999993</v>
      </c>
      <c r="AO24" s="2" t="n">
        <v>1534608.6640999999</v>
      </c>
      <c r="AP24" s="2" t="n">
        <v>617003.07460000005</v>
      </c>
      <c r="AQ24" s="2" t="n">
        <v>-20293.8907</v>
      </c>
      <c r="AR24" s="2" t="n">
        <v>162291.79980000001</v>
      </c>
      <c r="AS24" s="2" t="n">
        <v>92360</v>
      </c>
      <c r="AT24" s="2" t="n">
        <v>2670</v>
      </c>
      <c r="AU24" s="2"/>
      <c r="AV24" s="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 t="n">
        <v>349679.14</v>
      </c>
      <c r="AA25" s="2" t="n">
        <v>33619</v>
      </c>
      <c r="AB25" s="2" t="n">
        <v>60757.2601</v>
      </c>
      <c r="AC25" s="2" t="n">
        <v>37436.01</v>
      </c>
      <c r="AD25" s="2" t="n">
        <v>15621223</v>
      </c>
      <c r="AE25" s="2" t="n">
        <v>0</v>
      </c>
      <c r="AF25" s="2" t="n">
        <v>4409.6606000000002</v>
      </c>
      <c r="AG25" s="2" t="n">
        <v>-62365.699200000003</v>
      </c>
      <c r="AH25" s="2"/>
      <c r="AI25" s="2" t="n">
        <v>-1990.14</v>
      </c>
      <c r="AJ25" s="2"/>
      <c r="AK25" s="2"/>
      <c r="AL25" s="2"/>
      <c r="AM25" s="2"/>
      <c r="AN25" s="2" t="n">
        <v>-19096.220700000002</v>
      </c>
      <c r="AO25" s="2"/>
      <c r="AP25" s="2"/>
      <c r="AQ25" s="2"/>
      <c r="AR25" s="2"/>
      <c r="AS25" s="2" t="n">
        <v>0</v>
      </c>
      <c r="AT25" s="2" t="n">
        <v>85138.203099999999</v>
      </c>
      <c r="AU25" s="2"/>
      <c r="AV25" s="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 t="n">
        <v>20708136613</v>
      </c>
      <c r="Y26" s="2" t="n">
        <v>21749286163.5937</v>
      </c>
      <c r="Z26" s="2" t="n">
        <v>23955838850.773602</v>
      </c>
      <c r="AA26" s="2" t="n">
        <v>31136682973.9492</v>
      </c>
      <c r="AB26" s="2" t="n">
        <v>28591194901.0938</v>
      </c>
      <c r="AC26" s="2" t="n">
        <v>26038064725.0648</v>
      </c>
      <c r="AD26" s="2" t="n">
        <v>32630822178.2924</v>
      </c>
      <c r="AE26" s="2" t="n">
        <v>37369719381.498596</v>
      </c>
      <c r="AF26" s="2" t="n">
        <v>38065582018.042801</v>
      </c>
      <c r="AG26" s="2" t="n">
        <v>38460344406.379097</v>
      </c>
      <c r="AH26" s="2" t="n">
        <v>35339428138.414902</v>
      </c>
      <c r="AI26" s="2" t="n">
        <v>40587861253.353897</v>
      </c>
      <c r="AJ26" s="2" t="n">
        <v>47631863808.356499</v>
      </c>
      <c r="AK26" s="2" t="n">
        <v>46489537810.529404</v>
      </c>
      <c r="AL26" s="2" t="n">
        <v>33266462967.063599</v>
      </c>
      <c r="AM26" s="2" t="n">
        <v>36230394447.214203</v>
      </c>
      <c r="AN26" s="2" t="n">
        <v>51766447313.3937</v>
      </c>
      <c r="AO26" s="2" t="n">
        <v>61695465416.316498</v>
      </c>
      <c r="AP26" s="2" t="n">
        <v>53559116905.6856</v>
      </c>
      <c r="AQ26" s="2" t="n">
        <v>55229872644.107201</v>
      </c>
      <c r="AR26" s="2" t="n">
        <v>74665921939.648193</v>
      </c>
      <c r="AS26" s="2" t="n">
        <v>50982856102.720596</v>
      </c>
      <c r="AT26" s="2" t="n">
        <v>53023910784.143204</v>
      </c>
      <c r="AU26" s="2" t="n">
        <v>39359657142.126099</v>
      </c>
      <c r="AV26" s="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 t="n">
        <v>6364048039.1941004</v>
      </c>
      <c r="Y27" s="2" t="n">
        <v>7049018934.5508003</v>
      </c>
      <c r="Z27" s="2" t="n">
        <v>8587907593.2789001</v>
      </c>
      <c r="AA27" s="2" t="n">
        <v>9570344310.7236996</v>
      </c>
      <c r="AB27" s="2" t="n">
        <v>10950513995.490801</v>
      </c>
      <c r="AC27" s="2" t="n">
        <v>12135879435.422501</v>
      </c>
      <c r="AD27" s="2" t="n">
        <v>12030542736.6852</v>
      </c>
      <c r="AE27" s="2" t="n">
        <v>14926994633.0697</v>
      </c>
      <c r="AF27" s="2" t="n">
        <v>15188855515.6306</v>
      </c>
      <c r="AG27" s="2" t="n">
        <v>14036292736.339001</v>
      </c>
      <c r="AH27" s="2" t="n">
        <v>15202956036.192699</v>
      </c>
      <c r="AI27" s="2" t="n">
        <v>14039992251.748899</v>
      </c>
      <c r="AJ27" s="2" t="n">
        <v>13128198847.9203</v>
      </c>
      <c r="AK27" s="2" t="n">
        <v>10770528444.812901</v>
      </c>
      <c r="AL27" s="2" t="n">
        <v>10446871582.495399</v>
      </c>
      <c r="AM27" s="2" t="n">
        <v>9945918645.4533997</v>
      </c>
      <c r="AN27" s="2" t="n">
        <v>10327232349.7321</v>
      </c>
      <c r="AO27" s="2" t="n">
        <v>11188202393.850201</v>
      </c>
      <c r="AP27" s="2" t="n">
        <v>11215027943.2306</v>
      </c>
      <c r="AQ27" s="2" t="n">
        <v>12474174123.9027</v>
      </c>
      <c r="AR27" s="2" t="n">
        <v>10772369169.4557</v>
      </c>
      <c r="AS27" s="2" t="n">
        <v>9501162098.0653992</v>
      </c>
      <c r="AT27" s="2" t="n">
        <v>10643046702.857599</v>
      </c>
      <c r="AU27" s="2" t="n">
        <v>5961053482.1541996</v>
      </c>
      <c r="AV27" s="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 t="n">
        <v>505635765.93169999</v>
      </c>
      <c r="Y28" s="2" t="n">
        <v>499860818.32020003</v>
      </c>
      <c r="Z28" s="2" t="n">
        <v>521370863.39840001</v>
      </c>
      <c r="AA28" s="2" t="n">
        <v>622374053</v>
      </c>
      <c r="AB28" s="2" t="n">
        <v>624785481.18359995</v>
      </c>
      <c r="AC28" s="2" t="n">
        <v>552675751.27880001</v>
      </c>
      <c r="AD28" s="2" t="n">
        <v>602806701.10430002</v>
      </c>
      <c r="AE28" s="2" t="n">
        <v>533562958.76239997</v>
      </c>
      <c r="AF28" s="2" t="n">
        <v>577245734.12409997</v>
      </c>
      <c r="AG28" s="2" t="n">
        <v>789494735.71210003</v>
      </c>
      <c r="AH28" s="2" t="n">
        <v>678930850.09940004</v>
      </c>
      <c r="AI28" s="2" t="n">
        <v>746256208.75450003</v>
      </c>
      <c r="AJ28" s="2" t="n">
        <v>645152459.29400003</v>
      </c>
      <c r="AK28" s="2" t="n">
        <v>737346343.62129998</v>
      </c>
      <c r="AL28" s="2" t="n">
        <v>454249684.86879998</v>
      </c>
      <c r="AM28" s="2" t="n">
        <v>258690555.2175</v>
      </c>
      <c r="AN28" s="2" t="n">
        <v>284532303.92690003</v>
      </c>
      <c r="AO28" s="2" t="n">
        <v>602200253.93780005</v>
      </c>
      <c r="AP28" s="2" t="n">
        <v>252993171.05160001</v>
      </c>
      <c r="AQ28" s="2" t="n">
        <v>181092969.76640001</v>
      </c>
      <c r="AR28" s="2" t="n">
        <v>192770743.6697</v>
      </c>
      <c r="AS28" s="2" t="n">
        <v>351412964.6002</v>
      </c>
      <c r="AT28" s="2" t="n">
        <v>519457901.27039999</v>
      </c>
      <c r="AU28" s="2" t="n">
        <v>696651993.77069998</v>
      </c>
      <c r="AV28" s="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832076457</v>
      </c>
      <c r="Y29" s="2" t="n">
        <v>653059259</v>
      </c>
      <c r="Z29" s="2" t="n">
        <v>1214715224.125</v>
      </c>
      <c r="AA29" s="2" t="n">
        <v>1098174849</v>
      </c>
      <c r="AB29" s="2" t="n">
        <v>1429538069</v>
      </c>
      <c r="AC29" s="2" t="n">
        <v>3150530021.4453001</v>
      </c>
      <c r="AD29" s="2" t="n">
        <v>5456622524.0600996</v>
      </c>
      <c r="AE29" s="2" t="n">
        <v>6412356899.5107002</v>
      </c>
      <c r="AF29" s="2" t="n">
        <v>7396674098.7912998</v>
      </c>
      <c r="AG29" s="2" t="n">
        <v>6614381356.8072004</v>
      </c>
      <c r="AH29" s="2" t="n">
        <v>3986054130.1198001</v>
      </c>
      <c r="AI29" s="2" t="n">
        <v>3017240332.3084002</v>
      </c>
      <c r="AJ29" s="2" t="n">
        <v>2449853735.0697999</v>
      </c>
      <c r="AK29" s="2" t="n">
        <v>1894142958.7913001</v>
      </c>
      <c r="AL29" s="2" t="n">
        <v>1560953351.3998001</v>
      </c>
      <c r="AM29" s="2" t="n">
        <v>937823122.50259995</v>
      </c>
      <c r="AN29" s="2" t="n">
        <v>1077042739.3236001</v>
      </c>
      <c r="AO29" s="2" t="n">
        <v>1836807209.4528</v>
      </c>
      <c r="AP29" s="2" t="n">
        <v>3086338572.0496001</v>
      </c>
      <c r="AQ29" s="2" t="n">
        <v>2556370300.7372999</v>
      </c>
      <c r="AR29" s="2" t="n">
        <v>2397700651.2265</v>
      </c>
      <c r="AS29" s="2" t="n">
        <v>3116919828.6936998</v>
      </c>
      <c r="AT29" s="2" t="n">
        <v>4399340252.6106997</v>
      </c>
      <c r="AU29" s="2" t="n">
        <v>2359315263.9656</v>
      </c>
      <c r="AV29" s="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 t="n">
        <v>1956089394</v>
      </c>
      <c r="Y30" s="2" t="n">
        <v>2333167521</v>
      </c>
      <c r="Z30" s="2" t="n">
        <v>3686493905</v>
      </c>
      <c r="AA30" s="2" t="n">
        <v>3859708035.5938001</v>
      </c>
      <c r="AB30" s="2" t="n">
        <v>4701775050.5</v>
      </c>
      <c r="AC30" s="2" t="n">
        <v>4989676208.4375</v>
      </c>
      <c r="AD30" s="2" t="n">
        <v>5349510640.2774</v>
      </c>
      <c r="AE30" s="2" t="n">
        <v>6454278531.9266005</v>
      </c>
      <c r="AF30" s="2" t="n">
        <v>6842656824.9687004</v>
      </c>
      <c r="AG30" s="2" t="n">
        <v>8782040594.9943008</v>
      </c>
      <c r="AH30" s="2" t="n">
        <v>9044332642.7514</v>
      </c>
      <c r="AI30" s="2" t="n">
        <v>9518788736.0016994</v>
      </c>
      <c r="AJ30" s="2" t="n">
        <v>9753797077.6345997</v>
      </c>
      <c r="AK30" s="2" t="n">
        <v>9435215707.1776009</v>
      </c>
      <c r="AL30" s="2" t="n">
        <v>6915351196.4802999</v>
      </c>
      <c r="AM30" s="2" t="n">
        <v>7753678427.5826998</v>
      </c>
      <c r="AN30" s="2" t="n">
        <v>8246446764.1197004</v>
      </c>
      <c r="AO30" s="2" t="n">
        <v>6744481998.5780001</v>
      </c>
      <c r="AP30" s="2" t="n">
        <v>11226960692.465099</v>
      </c>
      <c r="AQ30" s="2" t="n">
        <v>12636733508.877899</v>
      </c>
      <c r="AR30" s="2" t="n">
        <v>17092189454.2241</v>
      </c>
      <c r="AS30" s="2" t="n">
        <v>9822494446.2364998</v>
      </c>
      <c r="AT30" s="2" t="n">
        <v>11464418960.5359</v>
      </c>
      <c r="AU30" s="2" t="n">
        <v>5108059191.9642</v>
      </c>
      <c r="AV30" s="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 t="n">
        <v>5060678585.375</v>
      </c>
      <c r="Y31" s="2" t="n">
        <v>5182079821.2187996</v>
      </c>
      <c r="Z31" s="2" t="n">
        <v>7371734241.3125</v>
      </c>
      <c r="AA31" s="2" t="n">
        <v>9179561273.25</v>
      </c>
      <c r="AB31" s="2" t="n">
        <v>8825405979.0391006</v>
      </c>
      <c r="AC31" s="2" t="n">
        <v>8424032549.3564997</v>
      </c>
      <c r="AD31" s="2" t="n">
        <v>9291487498.0963001</v>
      </c>
      <c r="AE31" s="2" t="n">
        <v>10276215208.992001</v>
      </c>
      <c r="AF31" s="2" t="n">
        <v>10582195370.5902</v>
      </c>
      <c r="AG31" s="2" t="n">
        <v>10226530302.0921</v>
      </c>
      <c r="AH31" s="2" t="n">
        <v>9695393566.7770004</v>
      </c>
      <c r="AI31" s="2" t="n">
        <v>8438715706.0063</v>
      </c>
      <c r="AJ31" s="2" t="n">
        <v>9061533576.0123997</v>
      </c>
      <c r="AK31" s="2" t="n">
        <v>8136710894.7126999</v>
      </c>
      <c r="AL31" s="2" t="n">
        <v>7739139819.2753</v>
      </c>
      <c r="AM31" s="2" t="n">
        <v>8453281201.8060999</v>
      </c>
      <c r="AN31" s="2" t="n">
        <v>10987792561.7798</v>
      </c>
      <c r="AO31" s="2" t="n">
        <v>11140398476.7257</v>
      </c>
      <c r="AP31" s="2" t="n">
        <v>14025249768.825001</v>
      </c>
      <c r="AQ31" s="2" t="n">
        <v>16348595473.763</v>
      </c>
      <c r="AR31" s="2" t="n">
        <v>16934081604.021601</v>
      </c>
      <c r="AS31" s="2" t="n">
        <v>15562709923.3603</v>
      </c>
      <c r="AT31" s="2" t="n">
        <v>13539125204.200399</v>
      </c>
      <c r="AU31" s="2" t="n">
        <v>10475328166.688999</v>
      </c>
      <c r="AV31" s="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 t="n">
        <v>141621032</v>
      </c>
      <c r="Y32" s="2" t="n">
        <v>167387698</v>
      </c>
      <c r="Z32" s="2" t="n">
        <v>194842946</v>
      </c>
      <c r="AA32" s="2" t="n">
        <v>237913096.09380001</v>
      </c>
      <c r="AB32" s="2" t="n">
        <v>240286291.46869999</v>
      </c>
      <c r="AC32" s="2" t="n">
        <v>330786166</v>
      </c>
      <c r="AD32" s="2" t="n">
        <v>403823851.5</v>
      </c>
      <c r="AE32" s="2" t="n">
        <v>469070773.80059999</v>
      </c>
      <c r="AF32" s="2" t="n">
        <v>481311675.95709997</v>
      </c>
      <c r="AG32" s="2" t="n">
        <v>527980198.47070003</v>
      </c>
      <c r="AH32" s="2" t="n">
        <v>394852447.40399998</v>
      </c>
      <c r="AI32" s="2" t="n">
        <v>500680821.69239998</v>
      </c>
      <c r="AJ32" s="2" t="n">
        <v>506587269.77999997</v>
      </c>
      <c r="AK32" s="2" t="n">
        <v>393529293.31209999</v>
      </c>
      <c r="AL32" s="2" t="n">
        <v>394955509.0226</v>
      </c>
      <c r="AM32" s="2" t="n">
        <v>269137544.45370001</v>
      </c>
      <c r="AN32" s="2" t="n">
        <v>396781244.46429998</v>
      </c>
      <c r="AO32" s="2" t="n">
        <v>383358509.66460001</v>
      </c>
      <c r="AP32" s="2" t="n">
        <v>415888691.00830001</v>
      </c>
      <c r="AQ32" s="2" t="n">
        <v>400790260.65420002</v>
      </c>
      <c r="AR32" s="2" t="n">
        <v>323739652.56010002</v>
      </c>
      <c r="AS32" s="2" t="n">
        <v>635357400.05050004</v>
      </c>
      <c r="AT32" s="2" t="n">
        <v>395512954.12879997</v>
      </c>
      <c r="AU32" s="2" t="n">
        <v>217709099.8281</v>
      </c>
      <c r="AV32" s="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 t="n">
        <v>1545845785</v>
      </c>
      <c r="Y33" s="2" t="n">
        <v>1313197241.2202001</v>
      </c>
      <c r="Z33" s="2" t="n">
        <v>2247296797.9375</v>
      </c>
      <c r="AA33" s="2" t="n">
        <v>2711495021.7642002</v>
      </c>
      <c r="AB33" s="2" t="n">
        <v>3039460354.6194</v>
      </c>
      <c r="AC33" s="2" t="n">
        <v>3704268828.7344999</v>
      </c>
      <c r="AD33" s="2" t="n">
        <v>4767069481.3776999</v>
      </c>
      <c r="AE33" s="2" t="n">
        <v>4137591903.7726002</v>
      </c>
      <c r="AF33" s="2" t="n">
        <v>4493405512.5205002</v>
      </c>
      <c r="AG33" s="2" t="n">
        <v>4232625107.3808999</v>
      </c>
      <c r="AH33" s="2" t="n">
        <v>4374297362.1492996</v>
      </c>
      <c r="AI33" s="2" t="n">
        <v>4258608232.9703999</v>
      </c>
      <c r="AJ33" s="2" t="n">
        <v>3734973903.1687999</v>
      </c>
      <c r="AK33" s="2" t="n">
        <v>3167673712.4309001</v>
      </c>
      <c r="AL33" s="2" t="n">
        <v>2712007524.9457998</v>
      </c>
      <c r="AM33" s="2" t="n">
        <v>2958271913.3007998</v>
      </c>
      <c r="AN33" s="2" t="n">
        <v>3375988955.2711</v>
      </c>
      <c r="AO33" s="2" t="n">
        <v>3242481242.8515</v>
      </c>
      <c r="AP33" s="2" t="n">
        <v>3736092363.5398998</v>
      </c>
      <c r="AQ33" s="2" t="n">
        <v>4892243017.4685001</v>
      </c>
      <c r="AR33" s="2" t="n">
        <v>4370035143.1041002</v>
      </c>
      <c r="AS33" s="2" t="n">
        <v>8592251544.1877995</v>
      </c>
      <c r="AT33" s="2" t="n">
        <v>9608494732.5118999</v>
      </c>
      <c r="AU33" s="2" t="n">
        <v>8082244063.0493002</v>
      </c>
      <c r="AV33" s="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 t="n">
        <v>478259701</v>
      </c>
      <c r="Y34" s="2" t="n">
        <v>518019742</v>
      </c>
      <c r="Z34" s="2" t="n">
        <v>665142010</v>
      </c>
      <c r="AA34" s="2" t="n">
        <v>520121469</v>
      </c>
      <c r="AB34" s="2" t="n">
        <v>573157072.625</v>
      </c>
      <c r="AC34" s="2" t="n">
        <v>650027778.05079997</v>
      </c>
      <c r="AD34" s="2" t="n">
        <v>1228271230.2832</v>
      </c>
      <c r="AE34" s="2" t="n">
        <v>910720033.53859997</v>
      </c>
      <c r="AF34" s="2" t="n">
        <v>1717667316.6651001</v>
      </c>
      <c r="AG34" s="2" t="n">
        <v>1868088282.6032</v>
      </c>
      <c r="AH34" s="2" t="n">
        <v>1817507449.9630001</v>
      </c>
      <c r="AI34" s="2" t="n">
        <v>2232586704.0904002</v>
      </c>
      <c r="AJ34" s="2" t="n">
        <v>2170201652.0359998</v>
      </c>
      <c r="AK34" s="2" t="n">
        <v>2065306324.4219</v>
      </c>
      <c r="AL34" s="2" t="n">
        <v>1671669136.7268</v>
      </c>
      <c r="AM34" s="2" t="n">
        <v>1747254906.1796</v>
      </c>
      <c r="AN34" s="2" t="n">
        <v>1902654331.7804</v>
      </c>
      <c r="AO34" s="2" t="n">
        <v>2079974238.9616001</v>
      </c>
      <c r="AP34" s="2" t="n">
        <v>2127662568.7019999</v>
      </c>
      <c r="AQ34" s="2" t="n">
        <v>2082688518.6835001</v>
      </c>
      <c r="AR34" s="2" t="n">
        <v>1732764099.2398</v>
      </c>
      <c r="AS34" s="2" t="n">
        <v>1432366876.1672001</v>
      </c>
      <c r="AT34" s="2" t="n">
        <v>1425218725.8613999</v>
      </c>
      <c r="AU34" s="2" t="n">
        <v>967366958.70469999</v>
      </c>
      <c r="AV34" s="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 t="n">
        <v>2654621013</v>
      </c>
      <c r="Y35" s="2" t="n">
        <v>3383373287</v>
      </c>
      <c r="Z35" s="2" t="n">
        <v>8574875257.9004002</v>
      </c>
      <c r="AA35" s="2" t="n">
        <v>7387264141</v>
      </c>
      <c r="AB35" s="2" t="n">
        <v>9136827757.2096996</v>
      </c>
      <c r="AC35" s="2" t="n">
        <v>9535642047.9512005</v>
      </c>
      <c r="AD35" s="2" t="n">
        <v>11143524952.3016</v>
      </c>
      <c r="AE35" s="2" t="n">
        <v>11353618164.3694</v>
      </c>
      <c r="AF35" s="2" t="n">
        <v>12302451081.319201</v>
      </c>
      <c r="AG35" s="2" t="n">
        <v>13549153731.401899</v>
      </c>
      <c r="AH35" s="2" t="n">
        <v>9188258067.7166996</v>
      </c>
      <c r="AI35" s="2" t="n">
        <v>17382520706.1511</v>
      </c>
      <c r="AJ35" s="2" t="n">
        <v>8264697943.4730997</v>
      </c>
      <c r="AK35" s="2" t="n">
        <v>7657893854.2278004</v>
      </c>
      <c r="AL35" s="2" t="n">
        <v>10412011158.8298</v>
      </c>
      <c r="AM35" s="2" t="n">
        <v>8328207496.052</v>
      </c>
      <c r="AN35" s="2" t="n">
        <v>10006921876.9279</v>
      </c>
      <c r="AO35" s="2" t="n">
        <v>9354845636.3057995</v>
      </c>
      <c r="AP35" s="2" t="n">
        <v>9934677402.5097008</v>
      </c>
      <c r="AQ35" s="2" t="n">
        <v>11015614043.506599</v>
      </c>
      <c r="AR35" s="2" t="n">
        <v>18128771132.4132</v>
      </c>
      <c r="AS35" s="2" t="n">
        <v>11311983956.455</v>
      </c>
      <c r="AT35" s="2" t="n">
        <v>13062989849.4312</v>
      </c>
      <c r="AU35" s="2" t="n">
        <v>8826172530.7096004</v>
      </c>
      <c r="AV35" s="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 t="n">
        <v>2294656921</v>
      </c>
      <c r="Y36" s="2" t="n">
        <v>3067004103</v>
      </c>
      <c r="Z36" s="2" t="n">
        <v>3080217074</v>
      </c>
      <c r="AA36" s="2" t="n">
        <v>3722440399</v>
      </c>
      <c r="AB36" s="2" t="n">
        <v>4582526359</v>
      </c>
      <c r="AC36" s="2" t="n">
        <v>4338875404</v>
      </c>
      <c r="AD36" s="2" t="n">
        <v>5552470886.4062004</v>
      </c>
      <c r="AE36" s="2" t="n">
        <v>5765192683.4091997</v>
      </c>
      <c r="AF36" s="2" t="n">
        <v>6805663090.5952997</v>
      </c>
      <c r="AG36" s="2" t="n">
        <v>7719367961.9118004</v>
      </c>
      <c r="AH36" s="2" t="n">
        <v>6250938585.6871996</v>
      </c>
      <c r="AI36" s="2" t="n">
        <v>7858612196.3079996</v>
      </c>
      <c r="AJ36" s="2" t="n">
        <v>7713136526.4997997</v>
      </c>
      <c r="AK36" s="2" t="n">
        <v>5514389374.085</v>
      </c>
      <c r="AL36" s="2" t="n">
        <v>6217597329.0560999</v>
      </c>
      <c r="AM36" s="2" t="n">
        <v>4196740318.6808</v>
      </c>
      <c r="AN36" s="2" t="n">
        <v>4241775902.5974002</v>
      </c>
      <c r="AO36" s="2" t="n">
        <v>4001705226.9338999</v>
      </c>
      <c r="AP36" s="2" t="n">
        <v>3197903301.7379999</v>
      </c>
      <c r="AQ36" s="2" t="n">
        <v>5343946260.8373003</v>
      </c>
      <c r="AR36" s="2" t="n">
        <v>5490507202.8169003</v>
      </c>
      <c r="AS36" s="2" t="n">
        <v>2581926761.1079001</v>
      </c>
      <c r="AT36" s="2" t="n">
        <v>3413000193.4499002</v>
      </c>
      <c r="AU36" s="2" t="n">
        <v>2152920714.0524001</v>
      </c>
      <c r="AV36" s="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 t="n">
        <v>8679377.7246000003</v>
      </c>
      <c r="Y37" s="2" t="n">
        <v>1596870.1640999999</v>
      </c>
      <c r="Z37" s="2" t="n">
        <v>16806065.178599998</v>
      </c>
      <c r="AA37" s="2" t="n">
        <v>3968703.75</v>
      </c>
      <c r="AB37" s="2" t="n">
        <v>25000</v>
      </c>
      <c r="AC37" s="2" t="n">
        <v>-112251</v>
      </c>
      <c r="AD37" s="2" t="n">
        <v>2420559</v>
      </c>
      <c r="AE37" s="2" t="n">
        <v>0</v>
      </c>
      <c r="AF37" s="2" t="n">
        <v>0</v>
      </c>
      <c r="AG37" s="2" t="n">
        <v>601880.35160000005</v>
      </c>
      <c r="AH37" s="2" t="n">
        <v>-111</v>
      </c>
      <c r="AI37" s="2" t="n">
        <v>-6525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 t="n">
        <v>8725083767.5300007</v>
      </c>
      <c r="Y38" s="2" t="n">
        <v>8997438338.6875</v>
      </c>
      <c r="Z38" s="2" t="n">
        <v>9304278094.6592007</v>
      </c>
      <c r="AA38" s="2" t="n">
        <v>12692122117.875</v>
      </c>
      <c r="AB38" s="2" t="n">
        <v>13190428511.2876</v>
      </c>
      <c r="AC38" s="2" t="n">
        <v>14276409627.7237</v>
      </c>
      <c r="AD38" s="2" t="n">
        <v>14234256973.6441</v>
      </c>
      <c r="AE38" s="2" t="n">
        <v>16467606470.0247</v>
      </c>
      <c r="AF38" s="2" t="n">
        <v>21010087912.553699</v>
      </c>
      <c r="AG38" s="2" t="n">
        <v>19423636463.263599</v>
      </c>
      <c r="AH38" s="2" t="n">
        <v>19321449416.165001</v>
      </c>
      <c r="AI38" s="2" t="n">
        <v>20091504768.739498</v>
      </c>
      <c r="AJ38" s="2" t="n">
        <v>20017344145.685501</v>
      </c>
      <c r="AK38" s="2" t="n">
        <v>16715558922.183901</v>
      </c>
      <c r="AL38" s="2" t="n">
        <v>16527632424.0464</v>
      </c>
      <c r="AM38" s="2" t="n">
        <v>16415055141.315001</v>
      </c>
      <c r="AN38" s="2" t="n">
        <v>14503326490.8132</v>
      </c>
      <c r="AO38" s="2" t="n">
        <v>13265612080.9795</v>
      </c>
      <c r="AP38" s="2" t="n">
        <v>17188776124.673302</v>
      </c>
      <c r="AQ38" s="2" t="n">
        <v>20404101292.142799</v>
      </c>
      <c r="AR38" s="2" t="n">
        <v>17736522399.8997</v>
      </c>
      <c r="AS38" s="2" t="n">
        <v>10129152772.404699</v>
      </c>
      <c r="AT38" s="2" t="n">
        <v>9584665699.3959999</v>
      </c>
      <c r="AU38" s="2" t="n">
        <v>5216043095.7616997</v>
      </c>
      <c r="AV38" s="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 t="n">
        <v>6427630846.6310997</v>
      </c>
      <c r="Y39" s="2" t="n">
        <v>7020839431.7490997</v>
      </c>
      <c r="Z39" s="2" t="n">
        <v>7935816617.2327003</v>
      </c>
      <c r="AA39" s="2" t="n">
        <v>10613233165.420401</v>
      </c>
      <c r="AB39" s="2" t="n">
        <v>13308939783.5177</v>
      </c>
      <c r="AC39" s="2" t="n">
        <v>15733548454.944901</v>
      </c>
      <c r="AD39" s="2" t="n">
        <v>16979073161.017599</v>
      </c>
      <c r="AE39" s="2" t="n">
        <v>19069437821.511799</v>
      </c>
      <c r="AF39" s="2" t="n">
        <v>21303034886.676201</v>
      </c>
      <c r="AG39" s="2" t="n">
        <v>20338355188.837799</v>
      </c>
      <c r="AH39" s="2" t="n">
        <v>19579561992.121899</v>
      </c>
      <c r="AI39" s="2" t="n">
        <v>18394052769.547401</v>
      </c>
      <c r="AJ39" s="2" t="n">
        <v>16545144008.379601</v>
      </c>
      <c r="AK39" s="2" t="n">
        <v>13521419504.841101</v>
      </c>
      <c r="AL39" s="2" t="n">
        <v>12422790711.649</v>
      </c>
      <c r="AM39" s="2" t="n">
        <v>11418144002.5172</v>
      </c>
      <c r="AN39" s="2" t="n">
        <v>12837089722.213699</v>
      </c>
      <c r="AO39" s="2" t="n">
        <v>13940742035.523701</v>
      </c>
      <c r="AP39" s="2" t="n">
        <v>16151203361.5228</v>
      </c>
      <c r="AQ39" s="2" t="n">
        <v>16695660660.292601</v>
      </c>
      <c r="AR39" s="2" t="n">
        <v>17576690928.8932</v>
      </c>
      <c r="AS39" s="2" t="n">
        <v>13849406243.1877</v>
      </c>
      <c r="AT39" s="2" t="n">
        <v>14846044806.3913</v>
      </c>
      <c r="AU39" s="2" t="n">
        <v>6610344291.6950998</v>
      </c>
      <c r="AV39" s="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 t="n">
        <v>2422635499.9492002</v>
      </c>
      <c r="Y40" s="2" t="n">
        <v>3006887574.7898002</v>
      </c>
      <c r="Z40" s="2" t="n">
        <v>3380293698.7097001</v>
      </c>
      <c r="AA40" s="2" t="n">
        <v>7436997891.4385996</v>
      </c>
      <c r="AB40" s="2" t="n">
        <v>7868320081.9722004</v>
      </c>
      <c r="AC40" s="2" t="n">
        <v>7054212037.5700998</v>
      </c>
      <c r="AD40" s="2" t="n">
        <v>7563902600.2061005</v>
      </c>
      <c r="AE40" s="2" t="n">
        <v>7810201147.8577003</v>
      </c>
      <c r="AF40" s="2" t="n">
        <v>11914851991.731501</v>
      </c>
      <c r="AG40" s="2" t="n">
        <v>13090085480.426201</v>
      </c>
      <c r="AH40" s="2" t="n">
        <v>12325349391.732599</v>
      </c>
      <c r="AI40" s="2" t="n">
        <v>9594672601.1609993</v>
      </c>
      <c r="AJ40" s="2" t="n">
        <v>9813604822.0251007</v>
      </c>
      <c r="AK40" s="2" t="n">
        <v>8158934320.9243002</v>
      </c>
      <c r="AL40" s="2" t="n">
        <v>7028288000.6788998</v>
      </c>
      <c r="AM40" s="2" t="n">
        <v>6046223186.1413002</v>
      </c>
      <c r="AN40" s="2" t="n">
        <v>5708510401.4045</v>
      </c>
      <c r="AO40" s="2" t="n">
        <v>5136889397.5198002</v>
      </c>
      <c r="AP40" s="2" t="n">
        <v>6786890023.2673998</v>
      </c>
      <c r="AQ40" s="2" t="n">
        <v>9781291504.2917995</v>
      </c>
      <c r="AR40" s="2" t="n">
        <v>10362826980.0588</v>
      </c>
      <c r="AS40" s="2" t="n">
        <v>8218370529.1746998</v>
      </c>
      <c r="AT40" s="2" t="n">
        <v>8492917084.0346003</v>
      </c>
      <c r="AU40" s="2" t="n">
        <v>4362772216.7742004</v>
      </c>
      <c r="AV40" s="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 t="n">
        <v>554867033</v>
      </c>
      <c r="Y41" s="2" t="n">
        <v>880398020</v>
      </c>
      <c r="Z41" s="2" t="n">
        <v>1073412084.8008</v>
      </c>
      <c r="AA41" s="2" t="n">
        <v>1593454420</v>
      </c>
      <c r="AB41" s="2" t="n">
        <v>2779844968.0089998</v>
      </c>
      <c r="AC41" s="2" t="n">
        <v>3906932469.2589998</v>
      </c>
      <c r="AD41" s="2" t="n">
        <v>4443234927.0887003</v>
      </c>
      <c r="AE41" s="2" t="n">
        <v>12383117602.9529</v>
      </c>
      <c r="AF41" s="2" t="n">
        <v>20551807398.514999</v>
      </c>
      <c r="AG41" s="2" t="n">
        <v>13388077573.9632</v>
      </c>
      <c r="AH41" s="2" t="n">
        <v>12836823314.1194</v>
      </c>
      <c r="AI41" s="2" t="n">
        <v>9765687629.7504997</v>
      </c>
      <c r="AJ41" s="2" t="n">
        <v>5462778356.0205002</v>
      </c>
      <c r="AK41" s="2" t="n">
        <v>3245622342.6387</v>
      </c>
      <c r="AL41" s="2" t="n">
        <v>2110733464.2974</v>
      </c>
      <c r="AM41" s="2" t="n">
        <v>3352622431.5078001</v>
      </c>
      <c r="AN41" s="2" t="n">
        <v>3515252044.0867</v>
      </c>
      <c r="AO41" s="2" t="n">
        <v>3063260117.4431</v>
      </c>
      <c r="AP41" s="2" t="n">
        <v>6284443459.4056997</v>
      </c>
      <c r="AQ41" s="2" t="n">
        <v>6234452634.0524998</v>
      </c>
      <c r="AR41" s="2" t="n">
        <v>5914715800.8021002</v>
      </c>
      <c r="AS41" s="2" t="n">
        <v>3978642367.9538002</v>
      </c>
      <c r="AT41" s="2" t="n">
        <v>3722422928.9784002</v>
      </c>
      <c r="AU41" s="2" t="n">
        <v>2631335079.6336002</v>
      </c>
      <c r="AV41" s="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 t="n">
        <v>542180671</v>
      </c>
      <c r="Y42" s="2" t="n">
        <v>475368778</v>
      </c>
      <c r="Z42" s="2" t="n">
        <v>474854089.625</v>
      </c>
      <c r="AA42" s="2" t="n">
        <v>474248296.5</v>
      </c>
      <c r="AB42" s="2" t="n">
        <v>509169915.84380001</v>
      </c>
      <c r="AC42" s="2" t="n">
        <v>658697179</v>
      </c>
      <c r="AD42" s="2" t="n">
        <v>606685920.59379995</v>
      </c>
      <c r="AE42" s="2" t="n">
        <v>849038487.13859999</v>
      </c>
      <c r="AF42" s="2" t="n">
        <v>630781331.94790006</v>
      </c>
      <c r="AG42" s="2" t="n">
        <v>551301821.60889995</v>
      </c>
      <c r="AH42" s="2" t="n">
        <v>441252374.14179999</v>
      </c>
      <c r="AI42" s="2" t="n">
        <v>330036012.71460003</v>
      </c>
      <c r="AJ42" s="2" t="n">
        <v>362583711.13529998</v>
      </c>
      <c r="AK42" s="2" t="n">
        <v>391645732.05540001</v>
      </c>
      <c r="AL42" s="2" t="n">
        <v>442879374.75520003</v>
      </c>
      <c r="AM42" s="2" t="n">
        <v>675532822.04929996</v>
      </c>
      <c r="AN42" s="2" t="n">
        <v>678267402.84440005</v>
      </c>
      <c r="AO42" s="2" t="n">
        <v>697770536.08340001</v>
      </c>
      <c r="AP42" s="2" t="n">
        <v>972267599.78989995</v>
      </c>
      <c r="AQ42" s="2" t="n">
        <v>754993809.48249996</v>
      </c>
      <c r="AR42" s="2" t="n">
        <v>782798380.7414</v>
      </c>
      <c r="AS42" s="2" t="n">
        <v>815172703.98140001</v>
      </c>
      <c r="AT42" s="2" t="n">
        <v>591918045.89400005</v>
      </c>
      <c r="AU42" s="2" t="n">
        <v>346460056.57209998</v>
      </c>
      <c r="AV42" s="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 t="n">
        <v>2233052272</v>
      </c>
      <c r="Y43" s="2" t="n">
        <v>1999066113</v>
      </c>
      <c r="Z43" s="2" t="n">
        <v>2331114202</v>
      </c>
      <c r="AA43" s="2" t="n">
        <v>1554205767.6602001</v>
      </c>
      <c r="AB43" s="2" t="n">
        <v>2028158957</v>
      </c>
      <c r="AC43" s="2" t="n">
        <v>2257517820</v>
      </c>
      <c r="AD43" s="2" t="n">
        <v>1887814488.8657999</v>
      </c>
      <c r="AE43" s="2" t="n">
        <v>2434418083.3049002</v>
      </c>
      <c r="AF43" s="2" t="n">
        <v>2711462583.8445001</v>
      </c>
      <c r="AG43" s="2" t="n">
        <v>2431422750.8769999</v>
      </c>
      <c r="AH43" s="2" t="n">
        <v>2378538689.7982998</v>
      </c>
      <c r="AI43" s="2" t="n">
        <v>2654052149.48</v>
      </c>
      <c r="AJ43" s="2" t="n">
        <v>2480501034.7266998</v>
      </c>
      <c r="AK43" s="2" t="n">
        <v>2211112425.8525</v>
      </c>
      <c r="AL43" s="2" t="n">
        <v>2075168928.5088</v>
      </c>
      <c r="AM43" s="2" t="n">
        <v>2008064040.2428</v>
      </c>
      <c r="AN43" s="2" t="n">
        <v>2249211603.2445002</v>
      </c>
      <c r="AO43" s="2" t="n">
        <v>2699298966.0145998</v>
      </c>
      <c r="AP43" s="2" t="n">
        <v>3162506611.8578</v>
      </c>
      <c r="AQ43" s="2" t="n">
        <v>1787931787.6417</v>
      </c>
      <c r="AR43" s="2" t="n">
        <v>2136280185.1087</v>
      </c>
      <c r="AS43" s="2" t="n">
        <v>1654238173.3118</v>
      </c>
      <c r="AT43" s="2" t="n">
        <v>1425241331.8324001</v>
      </c>
      <c r="AU43" s="2" t="n">
        <v>805829385.89310002</v>
      </c>
      <c r="AV43" s="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 t="n">
        <v>2734208605</v>
      </c>
      <c r="Y44" s="2" t="n">
        <v>3485524369</v>
      </c>
      <c r="Z44" s="2" t="n">
        <v>3773193648</v>
      </c>
      <c r="AA44" s="2" t="n">
        <v>4722243879.4502001</v>
      </c>
      <c r="AB44" s="2" t="n">
        <v>5582351894.5546999</v>
      </c>
      <c r="AC44" s="2" t="n">
        <v>8611418565.4333</v>
      </c>
      <c r="AD44" s="2" t="n">
        <v>9891437310.8050003</v>
      </c>
      <c r="AE44" s="2" t="n">
        <v>10815514882.804399</v>
      </c>
      <c r="AF44" s="2" t="n">
        <v>11093967474.325199</v>
      </c>
      <c r="AG44" s="2" t="n">
        <v>10207081692.7696</v>
      </c>
      <c r="AH44" s="2" t="n">
        <v>7616521566.2356005</v>
      </c>
      <c r="AI44" s="2" t="n">
        <v>8795310577.2961998</v>
      </c>
      <c r="AJ44" s="2" t="n">
        <v>14232670022.694901</v>
      </c>
      <c r="AK44" s="2" t="n">
        <v>6300577734.0337</v>
      </c>
      <c r="AL44" s="2" t="n">
        <v>10456172453.43</v>
      </c>
      <c r="AM44" s="2" t="n">
        <v>9176020350.2740993</v>
      </c>
      <c r="AN44" s="2" t="n">
        <v>8665988892.8491993</v>
      </c>
      <c r="AO44" s="2" t="n">
        <v>10277074068.1478</v>
      </c>
      <c r="AP44" s="2" t="n">
        <v>11335694385.2274</v>
      </c>
      <c r="AQ44" s="2" t="n">
        <v>9777908306.1002998</v>
      </c>
      <c r="AR44" s="2" t="n">
        <v>12205179123.4217</v>
      </c>
      <c r="AS44" s="2" t="n">
        <v>38802189371.968903</v>
      </c>
      <c r="AT44" s="2" t="n">
        <v>38925101393.385399</v>
      </c>
      <c r="AU44" s="2" t="n">
        <v>6213309476.3909998</v>
      </c>
      <c r="AV44" s="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 t="n">
        <v>3846901319.1093998</v>
      </c>
      <c r="Y45" s="2" t="n">
        <v>3639329340.4136</v>
      </c>
      <c r="Z45" s="2" t="n">
        <v>4740989386.1148996</v>
      </c>
      <c r="AA45" s="2" t="n">
        <v>6401984923.6926003</v>
      </c>
      <c r="AB45" s="2" t="n">
        <v>6400072627.1344995</v>
      </c>
      <c r="AC45" s="2" t="n">
        <v>8340539513.6380997</v>
      </c>
      <c r="AD45" s="2" t="n">
        <v>10078053561.1145</v>
      </c>
      <c r="AE45" s="2" t="n">
        <v>10683052487.4133</v>
      </c>
      <c r="AF45" s="2" t="n">
        <v>11613578944.2124</v>
      </c>
      <c r="AG45" s="2" t="n">
        <v>12124457337.349199</v>
      </c>
      <c r="AH45" s="2" t="n">
        <v>13147649163.2449</v>
      </c>
      <c r="AI45" s="2" t="n">
        <v>13862490241.628799</v>
      </c>
      <c r="AJ45" s="2" t="n">
        <v>13909593645.5504</v>
      </c>
      <c r="AK45" s="2" t="n">
        <v>12126716845.366301</v>
      </c>
      <c r="AL45" s="2" t="n">
        <v>11301155334.1619</v>
      </c>
      <c r="AM45" s="2" t="n">
        <v>10592040845.4664</v>
      </c>
      <c r="AN45" s="2" t="n">
        <v>9889254709.8952007</v>
      </c>
      <c r="AO45" s="2" t="n">
        <v>9633390384.0161991</v>
      </c>
      <c r="AP45" s="2" t="n">
        <v>10417863951.434999</v>
      </c>
      <c r="AQ45" s="2" t="n">
        <v>10253568904.6504</v>
      </c>
      <c r="AR45" s="2" t="n">
        <v>10751852863.604</v>
      </c>
      <c r="AS45" s="2" t="n">
        <v>11787066904.263901</v>
      </c>
      <c r="AT45" s="2" t="n">
        <v>12460612009.8748</v>
      </c>
      <c r="AU45" s="2" t="n">
        <v>6485406903.0215998</v>
      </c>
      <c r="AV45" s="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 t="n">
        <v>2855378997</v>
      </c>
      <c r="Y46" s="2" t="n">
        <v>3300779762</v>
      </c>
      <c r="Z46" s="2" t="n">
        <v>4673354450.4098997</v>
      </c>
      <c r="AA46" s="2" t="n">
        <v>8971117525.7392998</v>
      </c>
      <c r="AB46" s="2" t="n">
        <v>12680641701.730499</v>
      </c>
      <c r="AC46" s="2" t="n">
        <v>14212314499.2286</v>
      </c>
      <c r="AD46" s="2" t="n">
        <v>15252891691.712799</v>
      </c>
      <c r="AE46" s="2" t="n">
        <v>15193550950.116699</v>
      </c>
      <c r="AF46" s="2" t="n">
        <v>16994233492.066401</v>
      </c>
      <c r="AG46" s="2" t="n">
        <v>18895382197.147499</v>
      </c>
      <c r="AH46" s="2" t="n">
        <v>20122642800.822201</v>
      </c>
      <c r="AI46" s="2" t="n">
        <v>22375934078.008801</v>
      </c>
      <c r="AJ46" s="2" t="n">
        <v>18740393484.833302</v>
      </c>
      <c r="AK46" s="2" t="n">
        <v>18019601950.638199</v>
      </c>
      <c r="AL46" s="2" t="n">
        <v>16386599424.5646</v>
      </c>
      <c r="AM46" s="2" t="n">
        <v>14283547474.196199</v>
      </c>
      <c r="AN46" s="2" t="n">
        <v>14300206117.790701</v>
      </c>
      <c r="AO46" s="2" t="n">
        <v>15340318642.6078</v>
      </c>
      <c r="AP46" s="2" t="n">
        <v>16993854944.230801</v>
      </c>
      <c r="AQ46" s="2" t="n">
        <v>17366700720.845699</v>
      </c>
      <c r="AR46" s="2" t="n">
        <v>17290693906.115002</v>
      </c>
      <c r="AS46" s="2" t="n">
        <v>16971641389.557899</v>
      </c>
      <c r="AT46" s="2" t="n">
        <v>18378064007.162899</v>
      </c>
      <c r="AU46" s="2" t="n">
        <v>12313353085.7209</v>
      </c>
      <c r="AV46" s="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 t="n">
        <v>4117400511</v>
      </c>
      <c r="Y47" s="2" t="n">
        <v>1321094877</v>
      </c>
      <c r="Z47" s="2" t="n">
        <v>1428530669</v>
      </c>
      <c r="AA47" s="2" t="n">
        <v>2453155391.9302001</v>
      </c>
      <c r="AB47" s="2" t="n">
        <v>3098714973.0581002</v>
      </c>
      <c r="AC47" s="2" t="n">
        <v>1878714113.0480001</v>
      </c>
      <c r="AD47" s="2" t="n">
        <v>2870318731.4194999</v>
      </c>
      <c r="AE47" s="2" t="n">
        <v>2859905084.7866998</v>
      </c>
      <c r="AF47" s="2" t="n">
        <v>3984513839.4769001</v>
      </c>
      <c r="AG47" s="2" t="n">
        <v>3809897714.0057998</v>
      </c>
      <c r="AH47" s="2" t="n">
        <v>3915506658.1160998</v>
      </c>
      <c r="AI47" s="2" t="n">
        <v>5285645086.2206001</v>
      </c>
      <c r="AJ47" s="2" t="n">
        <v>10490241303.7782</v>
      </c>
      <c r="AK47" s="2" t="n">
        <v>10633917316.963301</v>
      </c>
      <c r="AL47" s="2" t="n">
        <v>8584571240.8695002</v>
      </c>
      <c r="AM47" s="2" t="n">
        <v>8176613279.3471003</v>
      </c>
      <c r="AN47" s="2" t="n">
        <v>9032920000.1040993</v>
      </c>
      <c r="AO47" s="2" t="n">
        <v>11992313909.8424</v>
      </c>
      <c r="AP47" s="2" t="n">
        <v>12413870777.731199</v>
      </c>
      <c r="AQ47" s="2" t="n">
        <v>12379026581.690399</v>
      </c>
      <c r="AR47" s="2" t="n">
        <v>13482974725.0467</v>
      </c>
      <c r="AS47" s="2" t="n">
        <v>12107795584.250601</v>
      </c>
      <c r="AT47" s="2" t="n">
        <v>10980221940.312</v>
      </c>
      <c r="AU47" s="2" t="n">
        <v>8035390922.1538</v>
      </c>
      <c r="AV47" s="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 t="n">
        <v>306484457</v>
      </c>
      <c r="Y48" s="2" t="n">
        <v>376562849</v>
      </c>
      <c r="Z48" s="2" t="n">
        <v>602820009</v>
      </c>
      <c r="AA48" s="2" t="n">
        <v>675778545</v>
      </c>
      <c r="AB48" s="2" t="n">
        <v>658949059.02339995</v>
      </c>
      <c r="AC48" s="2" t="n">
        <v>972367594</v>
      </c>
      <c r="AD48" s="2" t="n">
        <v>1240426462.8699999</v>
      </c>
      <c r="AE48" s="2" t="n">
        <v>1068793296.9555</v>
      </c>
      <c r="AF48" s="2" t="n">
        <v>1087240548.1285999</v>
      </c>
      <c r="AG48" s="2" t="n">
        <v>1132529516.4942</v>
      </c>
      <c r="AH48" s="2" t="n">
        <v>1088580682.0116999</v>
      </c>
      <c r="AI48" s="2" t="n">
        <v>852729182.245</v>
      </c>
      <c r="AJ48" s="2" t="n">
        <v>651452259.89880002</v>
      </c>
      <c r="AK48" s="2" t="n">
        <v>684440670.04999995</v>
      </c>
      <c r="AL48" s="2" t="n">
        <v>347500388.82249999</v>
      </c>
      <c r="AM48" s="2" t="n">
        <v>346332661.08380002</v>
      </c>
      <c r="AN48" s="2" t="n">
        <v>354100352.67259997</v>
      </c>
      <c r="AO48" s="2" t="n">
        <v>436462866.81029999</v>
      </c>
      <c r="AP48" s="2" t="n">
        <v>890217932.00209999</v>
      </c>
      <c r="AQ48" s="2" t="n">
        <v>741853889.10730004</v>
      </c>
      <c r="AR48" s="2" t="n">
        <v>837425343.86689997</v>
      </c>
      <c r="AS48" s="2" t="n">
        <v>615155855.31389999</v>
      </c>
      <c r="AT48" s="2" t="n">
        <v>822791273.79709995</v>
      </c>
      <c r="AU48" s="2" t="n">
        <v>179936802.75080001</v>
      </c>
      <c r="AV48" s="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 t="n">
        <v>6136328.9042999996</v>
      </c>
      <c r="Y49" s="2" t="n">
        <v>2232874.3198000002</v>
      </c>
      <c r="Z49" s="2" t="n">
        <v>30398282.774599999</v>
      </c>
      <c r="AA49" s="2" t="n">
        <v>14831150.5701</v>
      </c>
      <c r="AB49" s="2" t="n">
        <v>455672.57650000002</v>
      </c>
      <c r="AC49" s="2" t="n">
        <v>729275.97019999998</v>
      </c>
      <c r="AD49" s="2" t="n">
        <v>68680987.950200006</v>
      </c>
      <c r="AE49" s="2" t="n">
        <v>16813982.2487</v>
      </c>
      <c r="AF49" s="2" t="n">
        <v>-75409.845199999996</v>
      </c>
      <c r="AG49" s="2" t="n">
        <v>0</v>
      </c>
      <c r="AH49" s="2" t="n">
        <v>-34818.900999999998</v>
      </c>
      <c r="AI49" s="2" t="n">
        <v>-69425.511199999994</v>
      </c>
      <c r="AJ49" s="2" t="n">
        <v>-5399.9400999999998</v>
      </c>
      <c r="AK49" s="2" t="n">
        <v>-91092.890599999999</v>
      </c>
      <c r="AL49" s="2"/>
      <c r="AM49" s="2" t="n">
        <v>20000</v>
      </c>
      <c r="AN49" s="2" t="n">
        <v>1400384.93</v>
      </c>
      <c r="AO49" s="2" t="n">
        <v>-245</v>
      </c>
      <c r="AP49" s="2"/>
      <c r="AQ49" s="2"/>
      <c r="AR49" s="2"/>
      <c r="AS49" s="2"/>
      <c r="AT49" s="2" t="n">
        <v>111730.14840000001</v>
      </c>
      <c r="AU49" s="2"/>
      <c r="AV49" s="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 t="n">
        <v>3125874842</v>
      </c>
      <c r="Y50" s="2" t="n">
        <v>2881974189.6191001</v>
      </c>
      <c r="Z50" s="2" t="n">
        <v>2731350993.54</v>
      </c>
      <c r="AA50" s="2" t="n">
        <v>2351340055.8101001</v>
      </c>
      <c r="AB50" s="2" t="n">
        <v>2810497045.9566002</v>
      </c>
      <c r="AC50" s="2" t="n">
        <v>3149512261.4587002</v>
      </c>
      <c r="AD50" s="2" t="n">
        <v>3071102600.6427999</v>
      </c>
      <c r="AE50" s="2" t="n">
        <v>2933829135.8726001</v>
      </c>
      <c r="AF50" s="2" t="n">
        <v>3533384310.5292001</v>
      </c>
      <c r="AG50" s="2" t="n">
        <v>3821522830.6012998</v>
      </c>
      <c r="AH50" s="2" t="n">
        <v>4619829411.0306997</v>
      </c>
      <c r="AI50" s="2" t="n">
        <v>5287002124.5295</v>
      </c>
      <c r="AJ50" s="2" t="n">
        <v>6186662084.6849003</v>
      </c>
      <c r="AK50" s="2" t="n">
        <v>5282742329.0886002</v>
      </c>
      <c r="AL50" s="2" t="n">
        <v>4168074019.9287</v>
      </c>
      <c r="AM50" s="2" t="n">
        <v>4948473559.5528002</v>
      </c>
      <c r="AN50" s="2" t="n">
        <v>4719776135.4660997</v>
      </c>
      <c r="AO50" s="2" t="n">
        <v>6394923547.7044001</v>
      </c>
      <c r="AP50" s="2" t="n">
        <v>7140284028.5903997</v>
      </c>
      <c r="AQ50" s="2" t="n">
        <v>8538592400.4962997</v>
      </c>
      <c r="AR50" s="2" t="n">
        <v>8203374194.3430004</v>
      </c>
      <c r="AS50" s="2" t="n">
        <v>7270218794.2973003</v>
      </c>
      <c r="AT50" s="2" t="n">
        <v>7661501230.7615004</v>
      </c>
      <c r="AU50" s="2" t="n">
        <v>4072490054.4875002</v>
      </c>
      <c r="AV50" s="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 t="n">
        <v>3820244985.2107</v>
      </c>
      <c r="Y51" s="2" t="n">
        <v>4316722813.3744001</v>
      </c>
      <c r="Z51" s="2" t="n">
        <v>4658715154.3459997</v>
      </c>
      <c r="AA51" s="2" t="n">
        <v>5220472957.6677999</v>
      </c>
      <c r="AB51" s="2" t="n">
        <v>5980895665.3563995</v>
      </c>
      <c r="AC51" s="2" t="n">
        <v>6840222100.8270998</v>
      </c>
      <c r="AD51" s="2" t="n">
        <v>7636544595.8936005</v>
      </c>
      <c r="AE51" s="2" t="n">
        <v>8816440327.1534996</v>
      </c>
      <c r="AF51" s="2" t="n">
        <v>9954130514.8663998</v>
      </c>
      <c r="AG51" s="2" t="n">
        <v>10620078531.6926</v>
      </c>
      <c r="AH51" s="2" t="n">
        <v>10381643716.8242</v>
      </c>
      <c r="AI51" s="2" t="n">
        <v>9492193065.7437</v>
      </c>
      <c r="AJ51" s="2" t="n">
        <v>9340753227.0048008</v>
      </c>
      <c r="AK51" s="2" t="n">
        <v>7592375144.7285004</v>
      </c>
      <c r="AL51" s="2" t="n">
        <v>7505844192.967</v>
      </c>
      <c r="AM51" s="2" t="n">
        <v>7742623746.7386999</v>
      </c>
      <c r="AN51" s="2" t="n">
        <v>8327979472.4589005</v>
      </c>
      <c r="AO51" s="2" t="n">
        <v>8553184879.2650995</v>
      </c>
      <c r="AP51" s="2" t="n">
        <v>11046691339.900801</v>
      </c>
      <c r="AQ51" s="2" t="n">
        <v>11645745167.7342</v>
      </c>
      <c r="AR51" s="2" t="n">
        <v>12175696944.9737</v>
      </c>
      <c r="AS51" s="2" t="n">
        <v>12055086067.0021</v>
      </c>
      <c r="AT51" s="2" t="n">
        <v>12928911109.6534</v>
      </c>
      <c r="AU51" s="2" t="n">
        <v>6467446902.1008997</v>
      </c>
      <c r="AV51" s="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 t="n">
        <v>8797993918.9682007</v>
      </c>
      <c r="Y52" s="2" t="n">
        <v>9532031770.0312996</v>
      </c>
      <c r="Z52" s="2" t="n">
        <v>11168050033.8095</v>
      </c>
      <c r="AA52" s="2" t="n">
        <v>11973314105.4471</v>
      </c>
      <c r="AB52" s="2" t="n">
        <v>12868249180.9638</v>
      </c>
      <c r="AC52" s="2" t="n">
        <v>14246449954.565901</v>
      </c>
      <c r="AD52" s="2" t="n">
        <v>17462612761.315201</v>
      </c>
      <c r="AE52" s="2" t="n">
        <v>17581319507.160301</v>
      </c>
      <c r="AF52" s="2" t="n">
        <v>21988354599.976501</v>
      </c>
      <c r="AG52" s="2" t="n">
        <v>23697263921.669498</v>
      </c>
      <c r="AH52" s="2" t="n">
        <v>21126250293.187099</v>
      </c>
      <c r="AI52" s="2" t="n">
        <v>19186483356.1292</v>
      </c>
      <c r="AJ52" s="2" t="n">
        <v>14375901678.004101</v>
      </c>
      <c r="AK52" s="2" t="n">
        <v>12469218913.767599</v>
      </c>
      <c r="AL52" s="2" t="n">
        <v>13595580491.1141</v>
      </c>
      <c r="AM52" s="2" t="n">
        <v>13042072608.7103</v>
      </c>
      <c r="AN52" s="2" t="n">
        <v>12462579940.406099</v>
      </c>
      <c r="AO52" s="2" t="n">
        <v>13562432534.799999</v>
      </c>
      <c r="AP52" s="2" t="n">
        <v>15970467866.667101</v>
      </c>
      <c r="AQ52" s="2" t="n">
        <v>19184863735.511299</v>
      </c>
      <c r="AR52" s="2" t="n">
        <v>24493313353.096001</v>
      </c>
      <c r="AS52" s="2" t="n">
        <v>19196828379.739601</v>
      </c>
      <c r="AT52" s="2" t="n">
        <v>22012587283.317101</v>
      </c>
      <c r="AU52" s="2" t="n">
        <v>8594576083.9636993</v>
      </c>
      <c r="AV52" s="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 t="n">
        <v>1101943748</v>
      </c>
      <c r="Y53" s="2" t="n">
        <v>1199216897.7969</v>
      </c>
      <c r="Z53" s="2" t="n">
        <v>1782540545.5697999</v>
      </c>
      <c r="AA53" s="2" t="n">
        <v>5664600950.8604002</v>
      </c>
      <c r="AB53" s="2" t="n">
        <v>2410225657.3494</v>
      </c>
      <c r="AC53" s="2" t="n">
        <v>5696925404.3999004</v>
      </c>
      <c r="AD53" s="2" t="n">
        <v>3884043040.9945002</v>
      </c>
      <c r="AE53" s="2" t="n">
        <v>5798495700.5030003</v>
      </c>
      <c r="AF53" s="2" t="n">
        <v>7748510829.8641005</v>
      </c>
      <c r="AG53" s="2" t="n">
        <v>5045511346.5932999</v>
      </c>
      <c r="AH53" s="2" t="n">
        <v>3093860959.4649</v>
      </c>
      <c r="AI53" s="2" t="n">
        <v>3134795101.2261</v>
      </c>
      <c r="AJ53" s="2" t="n">
        <v>970595674.06079996</v>
      </c>
      <c r="AK53" s="2" t="n">
        <v>1049720940.3757</v>
      </c>
      <c r="AL53" s="2" t="n">
        <v>846381103.14680004</v>
      </c>
      <c r="AM53" s="2" t="n">
        <v>1531606515.5485001</v>
      </c>
      <c r="AN53" s="2" t="n">
        <v>1430955369.9207001</v>
      </c>
      <c r="AO53" s="2" t="n">
        <v>1875571912.2272</v>
      </c>
      <c r="AP53" s="2" t="n">
        <v>1524428190.5026</v>
      </c>
      <c r="AQ53" s="2" t="n">
        <v>2236408597.5105</v>
      </c>
      <c r="AR53" s="2" t="n">
        <v>1544797455.6046</v>
      </c>
      <c r="AS53" s="2" t="n">
        <v>1385600125.1036999</v>
      </c>
      <c r="AT53" s="2" t="n">
        <v>1505149828.8917</v>
      </c>
      <c r="AU53" s="2" t="n">
        <v>888498599.33570004</v>
      </c>
      <c r="AV53" s="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 t="n">
        <v>162204059</v>
      </c>
      <c r="Y54" s="2" t="n">
        <v>251623308</v>
      </c>
      <c r="Z54" s="2" t="n">
        <v>246212659</v>
      </c>
      <c r="AA54" s="2" t="n">
        <v>323744000</v>
      </c>
      <c r="AB54" s="2" t="n">
        <v>338685950.1875</v>
      </c>
      <c r="AC54" s="2" t="n">
        <v>396826545</v>
      </c>
      <c r="AD54" s="2" t="n">
        <v>337111517.03500003</v>
      </c>
      <c r="AE54" s="2" t="n">
        <v>483269799.2087</v>
      </c>
      <c r="AF54" s="2" t="n">
        <v>674399607.79579997</v>
      </c>
      <c r="AG54" s="2" t="n">
        <v>517432336.75889999</v>
      </c>
      <c r="AH54" s="2" t="n">
        <v>426587066.17640001</v>
      </c>
      <c r="AI54" s="2" t="n">
        <v>403255439.08389997</v>
      </c>
      <c r="AJ54" s="2" t="n">
        <v>480354999.03860003</v>
      </c>
      <c r="AK54" s="2" t="n">
        <v>474766124.78189999</v>
      </c>
      <c r="AL54" s="2" t="n">
        <v>613736356.21749997</v>
      </c>
      <c r="AM54" s="2" t="n">
        <v>421155816.11830002</v>
      </c>
      <c r="AN54" s="2" t="n">
        <v>477777129.85530001</v>
      </c>
      <c r="AO54" s="2" t="n">
        <v>468232102.1785</v>
      </c>
      <c r="AP54" s="2" t="n">
        <v>582766077.28610003</v>
      </c>
      <c r="AQ54" s="2" t="n">
        <v>627393683.50569999</v>
      </c>
      <c r="AR54" s="2" t="n">
        <v>634664380.09490001</v>
      </c>
      <c r="AS54" s="2" t="n">
        <v>584471657.39810002</v>
      </c>
      <c r="AT54" s="2" t="n">
        <v>861994416.14890003</v>
      </c>
      <c r="AU54" s="2" t="n">
        <v>508020581.33209997</v>
      </c>
      <c r="AV54" s="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 t="n">
        <v>796474906.89999998</v>
      </c>
      <c r="Y55" s="2" t="n">
        <v>1197480930.9395001</v>
      </c>
      <c r="Z55" s="2" t="n">
        <v>1587412079.6484001</v>
      </c>
      <c r="AA55" s="2" t="n">
        <v>1593709144.2002001</v>
      </c>
      <c r="AB55" s="2" t="n">
        <v>1494759235.2305</v>
      </c>
      <c r="AC55" s="2" t="n">
        <v>1864305515.2907</v>
      </c>
      <c r="AD55" s="2" t="n">
        <v>1605551344.1394</v>
      </c>
      <c r="AE55" s="2" t="n">
        <v>2526264036.0967999</v>
      </c>
      <c r="AF55" s="2" t="n">
        <v>2371255270.9898</v>
      </c>
      <c r="AG55" s="2" t="n">
        <v>2562005290.9485998</v>
      </c>
      <c r="AH55" s="2" t="n">
        <v>2312845289.7561998</v>
      </c>
      <c r="AI55" s="2" t="n">
        <v>2323177512.9017</v>
      </c>
      <c r="AJ55" s="2" t="n">
        <v>2311379935.6943002</v>
      </c>
      <c r="AK55" s="2" t="n">
        <v>1607625058.2972</v>
      </c>
      <c r="AL55" s="2" t="n">
        <v>1646267579.7497001</v>
      </c>
      <c r="AM55" s="2" t="n">
        <v>1771397455.6795001</v>
      </c>
      <c r="AN55" s="2" t="n">
        <v>1687282993.8439</v>
      </c>
      <c r="AO55" s="2" t="n">
        <v>2281329174.3179998</v>
      </c>
      <c r="AP55" s="2" t="n">
        <v>2708580738.5816002</v>
      </c>
      <c r="AQ55" s="2" t="n">
        <v>2722559611.3533001</v>
      </c>
      <c r="AR55" s="2" t="n">
        <v>3088632668.5321002</v>
      </c>
      <c r="AS55" s="2" t="n">
        <v>2685342626.5346999</v>
      </c>
      <c r="AT55" s="2" t="n">
        <v>3315834538.4429002</v>
      </c>
      <c r="AU55" s="2" t="n">
        <v>1762060142.6661</v>
      </c>
      <c r="AV55" s="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 t="n">
        <v>2070850181</v>
      </c>
      <c r="Y56" s="2" t="n">
        <v>2028160574</v>
      </c>
      <c r="Z56" s="2" t="n">
        <v>2685294866.1304002</v>
      </c>
      <c r="AA56" s="2" t="n">
        <v>3465201301.0100002</v>
      </c>
      <c r="AB56" s="2" t="n">
        <v>3487545698.8098998</v>
      </c>
      <c r="AC56" s="2" t="n">
        <v>5680989924.5193996</v>
      </c>
      <c r="AD56" s="2" t="n">
        <v>4892685123.974</v>
      </c>
      <c r="AE56" s="2" t="n">
        <v>5392146735.8271999</v>
      </c>
      <c r="AF56" s="2" t="n">
        <v>5074746622.4806995</v>
      </c>
      <c r="AG56" s="2" t="n">
        <v>5635992884.1351995</v>
      </c>
      <c r="AH56" s="2" t="n">
        <v>3869497886.6511002</v>
      </c>
      <c r="AI56" s="2" t="n">
        <v>4482763819.8227997</v>
      </c>
      <c r="AJ56" s="2" t="n">
        <v>3794939071.6904001</v>
      </c>
      <c r="AK56" s="2" t="n">
        <v>4070988461.4535999</v>
      </c>
      <c r="AL56" s="2" t="n">
        <v>2678046710.0773001</v>
      </c>
      <c r="AM56" s="2" t="n">
        <v>2880723228.6447001</v>
      </c>
      <c r="AN56" s="2" t="n">
        <v>2772357324.8512998</v>
      </c>
      <c r="AO56" s="2" t="n">
        <v>3033467395.1462998</v>
      </c>
      <c r="AP56" s="2" t="n">
        <v>3600845205.3333001</v>
      </c>
      <c r="AQ56" s="2" t="n">
        <v>3692412134.7526002</v>
      </c>
      <c r="AR56" s="2" t="n">
        <v>3817715587.3656001</v>
      </c>
      <c r="AS56" s="2" t="n">
        <v>4112190616.3474998</v>
      </c>
      <c r="AT56" s="2" t="n">
        <v>5274131106.1046</v>
      </c>
      <c r="AU56" s="2" t="n">
        <v>3151013437.0286002</v>
      </c>
      <c r="AV56" s="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 t="n">
        <v>4038820537.3123999</v>
      </c>
      <c r="Y57" s="2" t="n">
        <v>4417097329.9509001</v>
      </c>
      <c r="Z57" s="2" t="n">
        <v>5110207398.2271004</v>
      </c>
      <c r="AA57" s="2" t="n">
        <v>5191639556.6559</v>
      </c>
      <c r="AB57" s="2" t="n">
        <v>6102395806.3211002</v>
      </c>
      <c r="AC57" s="2" t="n">
        <v>6770145483.2602997</v>
      </c>
      <c r="AD57" s="2" t="n">
        <v>6703137032.6819</v>
      </c>
      <c r="AE57" s="2" t="n">
        <v>7778236382.2549</v>
      </c>
      <c r="AF57" s="2" t="n">
        <v>8930494946.6622009</v>
      </c>
      <c r="AG57" s="2" t="n">
        <v>11704083228.232599</v>
      </c>
      <c r="AH57" s="2" t="n">
        <v>11784940988.555099</v>
      </c>
      <c r="AI57" s="2" t="n">
        <v>11541086584.9093</v>
      </c>
      <c r="AJ57" s="2" t="n">
        <v>12720464783.1175</v>
      </c>
      <c r="AK57" s="2" t="n">
        <v>9388095327.6511993</v>
      </c>
      <c r="AL57" s="2" t="n">
        <v>9368013933.8892994</v>
      </c>
      <c r="AM57" s="2" t="n">
        <v>7827550929.0256004</v>
      </c>
      <c r="AN57" s="2" t="n">
        <v>7764532053.8542004</v>
      </c>
      <c r="AO57" s="2" t="n">
        <v>8478236279.0546999</v>
      </c>
      <c r="AP57" s="2" t="n">
        <v>9873152861.5104008</v>
      </c>
      <c r="AQ57" s="2" t="n">
        <v>11911650047.870199</v>
      </c>
      <c r="AR57" s="2" t="n">
        <v>12430005702.627701</v>
      </c>
      <c r="AS57" s="2" t="n">
        <v>13155125424.369101</v>
      </c>
      <c r="AT57" s="2" t="n">
        <v>13591031485.426001</v>
      </c>
      <c r="AU57" s="2" t="n">
        <v>8435897252.4882002</v>
      </c>
      <c r="AV57" s="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 t="n">
        <v>1874050193.319</v>
      </c>
      <c r="Y58" s="2" t="n">
        <v>2436652468.8456998</v>
      </c>
      <c r="Z58" s="2" t="n">
        <v>3782530859.6849999</v>
      </c>
      <c r="AA58" s="2" t="n">
        <v>4876446134.5819998</v>
      </c>
      <c r="AB58" s="2" t="n">
        <v>4942928368.4524002</v>
      </c>
      <c r="AC58" s="2" t="n">
        <v>4791664227.8080997</v>
      </c>
      <c r="AD58" s="2" t="n">
        <v>5260138681.9826002</v>
      </c>
      <c r="AE58" s="2" t="n">
        <v>5820537473.2382002</v>
      </c>
      <c r="AF58" s="2" t="n">
        <v>6073990704.6732998</v>
      </c>
      <c r="AG58" s="2" t="n">
        <v>6973260806.9053001</v>
      </c>
      <c r="AH58" s="2" t="n">
        <v>7501792090.8034</v>
      </c>
      <c r="AI58" s="2" t="n">
        <v>7693191360.2236996</v>
      </c>
      <c r="AJ58" s="2" t="n">
        <v>8257343294.2367001</v>
      </c>
      <c r="AK58" s="2" t="n">
        <v>6485056683.0965996</v>
      </c>
      <c r="AL58" s="2" t="n">
        <v>3729484774.9491</v>
      </c>
      <c r="AM58" s="2" t="n">
        <v>3451885511.3463001</v>
      </c>
      <c r="AN58" s="2" t="n">
        <v>3877800980.5307002</v>
      </c>
      <c r="AO58" s="2" t="n">
        <v>4371852311.3048</v>
      </c>
      <c r="AP58" s="2" t="n">
        <v>4644520282.3169003</v>
      </c>
      <c r="AQ58" s="2" t="n">
        <v>4877125938.9362001</v>
      </c>
      <c r="AR58" s="2" t="n">
        <v>5270076154.4671001</v>
      </c>
      <c r="AS58" s="2" t="n">
        <v>5657342662.1644001</v>
      </c>
      <c r="AT58" s="2" t="n">
        <v>5735617533.5521002</v>
      </c>
      <c r="AU58" s="2" t="n">
        <v>3661892128.1624999</v>
      </c>
      <c r="AV58" s="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 t="n">
        <v>1440674389</v>
      </c>
      <c r="Y59" s="2" t="n">
        <v>6511934359</v>
      </c>
      <c r="Z59" s="2" t="n">
        <v>1085591395</v>
      </c>
      <c r="AA59" s="2" t="n">
        <v>1115494226.1204</v>
      </c>
      <c r="AB59" s="2" t="n">
        <v>1069106173.4705</v>
      </c>
      <c r="AC59" s="2" t="n">
        <v>1178565944.2356999</v>
      </c>
      <c r="AD59" s="2" t="n">
        <v>918086383.72290003</v>
      </c>
      <c r="AE59" s="2" t="n">
        <v>989408436.28729999</v>
      </c>
      <c r="AF59" s="2" t="n">
        <v>1094888205.7581999</v>
      </c>
      <c r="AG59" s="2" t="n">
        <v>1602660552.5867</v>
      </c>
      <c r="AH59" s="2" t="n">
        <v>1549153580.9000001</v>
      </c>
      <c r="AI59" s="2" t="n">
        <v>2807134424.6406002</v>
      </c>
      <c r="AJ59" s="2" t="n">
        <v>2195533485.5606999</v>
      </c>
      <c r="AK59" s="2" t="n">
        <v>2117949072.1747</v>
      </c>
      <c r="AL59" s="2" t="n">
        <v>2022480498.5961001</v>
      </c>
      <c r="AM59" s="2" t="n">
        <v>2055422663.7990999</v>
      </c>
      <c r="AN59" s="2" t="n">
        <v>2304033153.4842</v>
      </c>
      <c r="AO59" s="2" t="n">
        <v>2054343168.6543</v>
      </c>
      <c r="AP59" s="2" t="n">
        <v>3130855147.8759999</v>
      </c>
      <c r="AQ59" s="2" t="n">
        <v>3553042057.9807</v>
      </c>
      <c r="AR59" s="2" t="n">
        <v>2035062750.5005</v>
      </c>
      <c r="AS59" s="2" t="n">
        <v>2372925123.8803</v>
      </c>
      <c r="AT59" s="2" t="n">
        <v>3166547600.6915998</v>
      </c>
      <c r="AU59" s="2" t="n">
        <v>1238217340.6719999</v>
      </c>
      <c r="AV59" s="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 t="n">
        <v>460496686</v>
      </c>
      <c r="Y60" s="2" t="n">
        <v>546433414</v>
      </c>
      <c r="Z60" s="2" t="n">
        <v>623334444</v>
      </c>
      <c r="AA60" s="2" t="n">
        <v>658040002</v>
      </c>
      <c r="AB60" s="2" t="n">
        <v>734849384</v>
      </c>
      <c r="AC60" s="2" t="n">
        <v>898972212.5</v>
      </c>
      <c r="AD60" s="2" t="n">
        <v>901969768.28910005</v>
      </c>
      <c r="AE60" s="2" t="n">
        <v>1035535247.9775</v>
      </c>
      <c r="AF60" s="2" t="n">
        <v>1341087425.2377999</v>
      </c>
      <c r="AG60" s="2" t="n">
        <v>1136180074.2377999</v>
      </c>
      <c r="AH60" s="2" t="n">
        <v>1229999315.8734</v>
      </c>
      <c r="AI60" s="2" t="n">
        <v>1231725209.777</v>
      </c>
      <c r="AJ60" s="2" t="n">
        <v>1138737411.7735</v>
      </c>
      <c r="AK60" s="2" t="n">
        <v>983336305.20009995</v>
      </c>
      <c r="AL60" s="2" t="n">
        <v>906917712.79999995</v>
      </c>
      <c r="AM60" s="2" t="n">
        <v>1070199791.7397</v>
      </c>
      <c r="AN60" s="2" t="n">
        <v>1086247626.5474999</v>
      </c>
      <c r="AO60" s="2" t="n">
        <v>1205850103.4245</v>
      </c>
      <c r="AP60" s="2" t="n">
        <v>1368418810.0111001</v>
      </c>
      <c r="AQ60" s="2" t="n">
        <v>502668115.59329998</v>
      </c>
      <c r="AR60" s="2" t="n">
        <v>601932898.38209999</v>
      </c>
      <c r="AS60" s="2" t="n">
        <v>298620923.7101</v>
      </c>
      <c r="AT60" s="2" t="n">
        <v>283445627.89300001</v>
      </c>
      <c r="AU60" s="2" t="n">
        <v>185089623.56060001</v>
      </c>
      <c r="AV60" s="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 t="n">
        <v>4994073.8085000003</v>
      </c>
      <c r="Y61" s="2" t="n">
        <v>1898060.9595000001</v>
      </c>
      <c r="Z61" s="2" t="n">
        <v>17859658.357500002</v>
      </c>
      <c r="AA61" s="2" t="n">
        <v>48592805.707599998</v>
      </c>
      <c r="AB61" s="2" t="n">
        <v>1121344.9166000001</v>
      </c>
      <c r="AC61" s="2" t="n">
        <v>1157603.7023</v>
      </c>
      <c r="AD61" s="2" t="n">
        <v>13961808.6711</v>
      </c>
      <c r="AE61" s="2" t="n">
        <v>1046359.5312</v>
      </c>
      <c r="AF61" s="2" t="n">
        <v>571952.13659999997</v>
      </c>
      <c r="AG61" s="2" t="n">
        <v>179877.6403</v>
      </c>
      <c r="AH61" s="2" t="n">
        <v>-12049.46</v>
      </c>
      <c r="AI61" s="2" t="n">
        <v>-55029.2601</v>
      </c>
      <c r="AJ61" s="2" t="n">
        <v>-622.16</v>
      </c>
      <c r="AK61" s="2" t="n">
        <v>-3400.79</v>
      </c>
      <c r="AL61" s="2"/>
      <c r="AM61" s="2"/>
      <c r="AN61" s="2" t="n">
        <v>2200818.1016000002</v>
      </c>
      <c r="AO61" s="2" t="n">
        <v>0</v>
      </c>
      <c r="AP61" s="2" t="n">
        <v>-212795.36720000001</v>
      </c>
      <c r="AQ61" s="2" t="n">
        <v>465885</v>
      </c>
      <c r="AR61" s="2" t="n">
        <v>0</v>
      </c>
      <c r="AS61" s="2" t="n">
        <v>376316</v>
      </c>
      <c r="AT61" s="2" t="n">
        <v>30860.21</v>
      </c>
      <c r="AU61" s="2" t="n">
        <v>127266.47659999999</v>
      </c>
      <c r="AV61" s="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 t="n">
        <v>2218051531</v>
      </c>
      <c r="Y62" s="2" t="n">
        <v>2004263635.25</v>
      </c>
      <c r="Z62" s="2" t="n">
        <v>2454557553.8183999</v>
      </c>
      <c r="AA62" s="2" t="n">
        <v>2559074541.8224001</v>
      </c>
      <c r="AB62" s="2" t="n">
        <v>2563442441.0151</v>
      </c>
      <c r="AC62" s="2" t="n">
        <v>2983705461.2644</v>
      </c>
      <c r="AD62" s="2" t="n">
        <v>2839473959.5128002</v>
      </c>
      <c r="AE62" s="2" t="n">
        <v>2987752247.8031001</v>
      </c>
      <c r="AF62" s="2" t="n">
        <v>3428304274.4365001</v>
      </c>
      <c r="AG62" s="2" t="n">
        <v>3332544701.1025</v>
      </c>
      <c r="AH62" s="2" t="n">
        <v>3502340675.5774999</v>
      </c>
      <c r="AI62" s="2" t="n">
        <v>3323597340.5622001</v>
      </c>
      <c r="AJ62" s="2" t="n">
        <v>3465090404.1838002</v>
      </c>
      <c r="AK62" s="2" t="n">
        <v>3391237935.9043999</v>
      </c>
      <c r="AL62" s="2" t="n">
        <v>3451541869.9329</v>
      </c>
      <c r="AM62" s="2" t="n">
        <v>3484509801.4246001</v>
      </c>
      <c r="AN62" s="2" t="n">
        <v>3714528323.7168999</v>
      </c>
      <c r="AO62" s="2" t="n">
        <v>3899992328.4960999</v>
      </c>
      <c r="AP62" s="2" t="n">
        <v>4835762134.6877003</v>
      </c>
      <c r="AQ62" s="2" t="n">
        <v>4988607729.9694996</v>
      </c>
      <c r="AR62" s="2" t="n">
        <v>4018487772.2466002</v>
      </c>
      <c r="AS62" s="2" t="n">
        <v>3620955329.5938001</v>
      </c>
      <c r="AT62" s="2" t="n">
        <v>3754463515.4836001</v>
      </c>
      <c r="AU62" s="2" t="n">
        <v>1262221363.7962</v>
      </c>
      <c r="AV62" s="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 t="n">
        <v>3595403367.2290001</v>
      </c>
      <c r="Y63" s="2" t="n">
        <v>3525582642.9115</v>
      </c>
      <c r="Z63" s="2" t="n">
        <v>4227241816.6237998</v>
      </c>
      <c r="AA63" s="2" t="n">
        <v>5279392297.7841997</v>
      </c>
      <c r="AB63" s="2" t="n">
        <v>6056449472.691</v>
      </c>
      <c r="AC63" s="2" t="n">
        <v>6942377922.8788996</v>
      </c>
      <c r="AD63" s="2" t="n">
        <v>7888613300.3418999</v>
      </c>
      <c r="AE63" s="2" t="n">
        <v>9086722069.905899</v>
      </c>
      <c r="AF63" s="2" t="n">
        <v>9840645255.8778992</v>
      </c>
      <c r="AG63" s="2" t="n">
        <v>9628238219.2900009</v>
      </c>
      <c r="AH63" s="2" t="n">
        <v>9910310410.8206005</v>
      </c>
      <c r="AI63" s="2" t="n">
        <v>9721391802.6327</v>
      </c>
      <c r="AJ63" s="2" t="n">
        <v>9850063281.3868999</v>
      </c>
      <c r="AK63" s="2" t="n">
        <v>8487323614.8179998</v>
      </c>
      <c r="AL63" s="2" t="n">
        <v>9753100190.1366997</v>
      </c>
      <c r="AM63" s="2" t="n">
        <v>10046776701.398001</v>
      </c>
      <c r="AN63" s="2" t="n">
        <v>11032533916.6334</v>
      </c>
      <c r="AO63" s="2" t="n">
        <v>11439761995.8578</v>
      </c>
      <c r="AP63" s="2" t="n">
        <v>12054578939.712999</v>
      </c>
      <c r="AQ63" s="2" t="n">
        <v>13455435568.605499</v>
      </c>
      <c r="AR63" s="2" t="n">
        <v>14274136461.503799</v>
      </c>
      <c r="AS63" s="2" t="n">
        <v>13611069713.577801</v>
      </c>
      <c r="AT63" s="2" t="n">
        <v>14607020570.5292</v>
      </c>
      <c r="AU63" s="2" t="n">
        <v>5587441309.6554003</v>
      </c>
      <c r="AV63" s="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 t="n">
        <v>6743661233.4411001</v>
      </c>
      <c r="Y64" s="2" t="n">
        <v>7692040704.6292</v>
      </c>
      <c r="Z64" s="2" t="n">
        <v>8787558929.2150002</v>
      </c>
      <c r="AA64" s="2" t="n">
        <v>11417140124.606701</v>
      </c>
      <c r="AB64" s="2" t="n">
        <v>10889739844.0014</v>
      </c>
      <c r="AC64" s="2" t="n">
        <v>13282848498.5422</v>
      </c>
      <c r="AD64" s="2" t="n">
        <v>14367169289.0287</v>
      </c>
      <c r="AE64" s="2" t="n">
        <v>15582932906.7666</v>
      </c>
      <c r="AF64" s="2" t="n">
        <v>17506124008.430801</v>
      </c>
      <c r="AG64" s="2" t="n">
        <v>20751879271.847</v>
      </c>
      <c r="AH64" s="2" t="n">
        <v>20412311357.7682</v>
      </c>
      <c r="AI64" s="2" t="n">
        <v>18351198767.742199</v>
      </c>
      <c r="AJ64" s="2" t="n">
        <v>18501140627.561298</v>
      </c>
      <c r="AK64" s="2" t="n">
        <v>14109319410.4839</v>
      </c>
      <c r="AL64" s="2" t="n">
        <v>17498744322.900902</v>
      </c>
      <c r="AM64" s="2" t="n">
        <v>15266078243.6105</v>
      </c>
      <c r="AN64" s="2" t="n">
        <v>16331148108.478001</v>
      </c>
      <c r="AO64" s="2" t="n">
        <v>15764997895.2722</v>
      </c>
      <c r="AP64" s="2" t="n">
        <v>19670018824.5485</v>
      </c>
      <c r="AQ64" s="2" t="n">
        <v>18989418184.674702</v>
      </c>
      <c r="AR64" s="2" t="n">
        <v>20903709939.854401</v>
      </c>
      <c r="AS64" s="2" t="n">
        <v>19916203516.2006</v>
      </c>
      <c r="AT64" s="2" t="n">
        <v>21723658077.710899</v>
      </c>
      <c r="AU64" s="2" t="n">
        <v>7366524641.5563002</v>
      </c>
      <c r="AV64" s="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 t="n">
        <v>349773513.4375</v>
      </c>
      <c r="Y65" s="2" t="n">
        <v>331714055.46090001</v>
      </c>
      <c r="Z65" s="2" t="n">
        <v>549534587.92970002</v>
      </c>
      <c r="AA65" s="2" t="n">
        <v>1023086268.7969</v>
      </c>
      <c r="AB65" s="2" t="n">
        <v>1402012780.6925001</v>
      </c>
      <c r="AC65" s="2" t="n">
        <v>1773665255.9974</v>
      </c>
      <c r="AD65" s="2" t="n">
        <v>1656229513.5901</v>
      </c>
      <c r="AE65" s="2" t="n">
        <v>2162612955.0265999</v>
      </c>
      <c r="AF65" s="2" t="n">
        <v>2455059354.158</v>
      </c>
      <c r="AG65" s="2" t="n">
        <v>2348940328.8119001</v>
      </c>
      <c r="AH65" s="2" t="n">
        <v>1431154986.9626</v>
      </c>
      <c r="AI65" s="2" t="n">
        <v>1617335209.3627</v>
      </c>
      <c r="AJ65" s="2" t="n">
        <v>1252802031.1150999</v>
      </c>
      <c r="AK65" s="2" t="n">
        <v>874538591.95990002</v>
      </c>
      <c r="AL65" s="2" t="n">
        <v>977466331.91429996</v>
      </c>
      <c r="AM65" s="2" t="n">
        <v>1052064535.0465</v>
      </c>
      <c r="AN65" s="2" t="n">
        <v>1018380336.8878</v>
      </c>
      <c r="AO65" s="2" t="n">
        <v>1193231552.1989</v>
      </c>
      <c r="AP65" s="2" t="n">
        <v>1398456686.1271</v>
      </c>
      <c r="AQ65" s="2" t="n">
        <v>1497208553.9215</v>
      </c>
      <c r="AR65" s="2" t="n">
        <v>1404380207.5098</v>
      </c>
      <c r="AS65" s="2" t="n">
        <v>915194070.16670001</v>
      </c>
      <c r="AT65" s="2" t="n">
        <v>934312580.06309998</v>
      </c>
      <c r="AU65" s="2" t="n">
        <v>395454117.62180001</v>
      </c>
      <c r="AV65" s="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 t="n">
        <v>305296204</v>
      </c>
      <c r="Y66" s="2" t="n">
        <v>285090413</v>
      </c>
      <c r="Z66" s="2" t="n">
        <v>306554363.20310003</v>
      </c>
      <c r="AA66" s="2" t="n">
        <v>361259878</v>
      </c>
      <c r="AB66" s="2" t="n">
        <v>424534415.05470002</v>
      </c>
      <c r="AC66" s="2" t="n">
        <v>431828609.71880001</v>
      </c>
      <c r="AD66" s="2" t="n">
        <v>459227409.85259998</v>
      </c>
      <c r="AE66" s="2" t="n">
        <v>512336926.6142</v>
      </c>
      <c r="AF66" s="2" t="n">
        <v>605182906.2148</v>
      </c>
      <c r="AG66" s="2" t="n">
        <v>636356854.45550001</v>
      </c>
      <c r="AH66" s="2" t="n">
        <v>597952227.77450001</v>
      </c>
      <c r="AI66" s="2" t="n">
        <v>597897248.19410002</v>
      </c>
      <c r="AJ66" s="2" t="n">
        <v>575767776.73860002</v>
      </c>
      <c r="AK66" s="2" t="n">
        <v>480865479.6875</v>
      </c>
      <c r="AL66" s="2" t="n">
        <v>520540181.54979998</v>
      </c>
      <c r="AM66" s="2" t="n">
        <v>516501410.40429997</v>
      </c>
      <c r="AN66" s="2" t="n">
        <v>575139369.81850004</v>
      </c>
      <c r="AO66" s="2" t="n">
        <v>715365976.49619997</v>
      </c>
      <c r="AP66" s="2" t="n">
        <v>638235265.22860003</v>
      </c>
      <c r="AQ66" s="2" t="n">
        <v>803718914.14740002</v>
      </c>
      <c r="AR66" s="2" t="n">
        <v>853148588.77129996</v>
      </c>
      <c r="AS66" s="2" t="n">
        <v>869191152.44210005</v>
      </c>
      <c r="AT66" s="2" t="n">
        <v>894464088.79750001</v>
      </c>
      <c r="AU66" s="2" t="n">
        <v>442196887.37169999</v>
      </c>
      <c r="AV66" s="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 t="n">
        <v>502214556</v>
      </c>
      <c r="Y67" s="2" t="n">
        <v>607831293.24000001</v>
      </c>
      <c r="Z67" s="2" t="n">
        <v>718608344.83589995</v>
      </c>
      <c r="AA67" s="2" t="n">
        <v>824160484.10940003</v>
      </c>
      <c r="AB67" s="2" t="n">
        <v>1168497996.8906</v>
      </c>
      <c r="AC67" s="2" t="n">
        <v>1675949454.6789</v>
      </c>
      <c r="AD67" s="2" t="n">
        <v>1610082995.6069</v>
      </c>
      <c r="AE67" s="2" t="n">
        <v>2026459916.9460001</v>
      </c>
      <c r="AF67" s="2" t="n">
        <v>1989353362.6106</v>
      </c>
      <c r="AG67" s="2" t="n">
        <v>1935415682.7823</v>
      </c>
      <c r="AH67" s="2" t="n">
        <v>1573152480.0520999</v>
      </c>
      <c r="AI67" s="2" t="n">
        <v>1271992785.0617001</v>
      </c>
      <c r="AJ67" s="2" t="n">
        <v>1306775153.2981999</v>
      </c>
      <c r="AK67" s="2" t="n">
        <v>842398550.82169998</v>
      </c>
      <c r="AL67" s="2" t="n">
        <v>899139880.65250003</v>
      </c>
      <c r="AM67" s="2" t="n">
        <v>827572132.97889996</v>
      </c>
      <c r="AN67" s="2" t="n">
        <v>1312346503.2578001</v>
      </c>
      <c r="AO67" s="2" t="n">
        <v>1089628040.9454999</v>
      </c>
      <c r="AP67" s="2" t="n">
        <v>1358553646.6240001</v>
      </c>
      <c r="AQ67" s="2" t="n">
        <v>1503959606.3947001</v>
      </c>
      <c r="AR67" s="2" t="n">
        <v>1215736290.1054001</v>
      </c>
      <c r="AS67" s="2" t="n">
        <v>1420154640.3661001</v>
      </c>
      <c r="AT67" s="2" t="n">
        <v>1576336269.7167001</v>
      </c>
      <c r="AU67" s="2" t="n">
        <v>1147988648.3671</v>
      </c>
      <c r="AV67" s="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 t="n">
        <v>1918350053.0899999</v>
      </c>
      <c r="Y68" s="2" t="n">
        <v>2272668256</v>
      </c>
      <c r="Z68" s="2" t="n">
        <v>2934572624.7609</v>
      </c>
      <c r="AA68" s="2" t="n">
        <v>4070952336.1195998</v>
      </c>
      <c r="AB68" s="2" t="n">
        <v>4281331116.0135999</v>
      </c>
      <c r="AC68" s="2" t="n">
        <v>6363264154.4595003</v>
      </c>
      <c r="AD68" s="2" t="n">
        <v>5941971094.1059999</v>
      </c>
      <c r="AE68" s="2" t="n">
        <v>5837393402.9764996</v>
      </c>
      <c r="AF68" s="2" t="n">
        <v>6317059799.2615995</v>
      </c>
      <c r="AG68" s="2" t="n">
        <v>6019611348.5824003</v>
      </c>
      <c r="AH68" s="2" t="n">
        <v>5411204139.0288</v>
      </c>
      <c r="AI68" s="2" t="n">
        <v>5700297371.8627005</v>
      </c>
      <c r="AJ68" s="2" t="n">
        <v>5727176342.3586998</v>
      </c>
      <c r="AK68" s="2" t="n">
        <v>4472687574.2215004</v>
      </c>
      <c r="AL68" s="2" t="n">
        <v>4745865289.8646002</v>
      </c>
      <c r="AM68" s="2" t="n">
        <v>4657426493.5785999</v>
      </c>
      <c r="AN68" s="2" t="n">
        <v>4387081546.9254999</v>
      </c>
      <c r="AO68" s="2" t="n">
        <v>4686125253.8528996</v>
      </c>
      <c r="AP68" s="2" t="n">
        <v>6237336983.8579998</v>
      </c>
      <c r="AQ68" s="2" t="n">
        <v>5896122777.0121002</v>
      </c>
      <c r="AR68" s="2" t="n">
        <v>6141943049.5361996</v>
      </c>
      <c r="AS68" s="2" t="n">
        <v>6397942060.1034002</v>
      </c>
      <c r="AT68" s="2" t="n">
        <v>8154101309.7328997</v>
      </c>
      <c r="AU68" s="2" t="n">
        <v>3174734682.3745999</v>
      </c>
      <c r="AV68" s="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 t="n">
        <v>2845601350.2577</v>
      </c>
      <c r="Y69" s="2" t="n">
        <v>2934615704.3551998</v>
      </c>
      <c r="Z69" s="2" t="n">
        <v>3615762624.8716002</v>
      </c>
      <c r="AA69" s="2" t="n">
        <v>3985596666.4446001</v>
      </c>
      <c r="AB69" s="2" t="n">
        <v>4777077657.3576002</v>
      </c>
      <c r="AC69" s="2" t="n">
        <v>6280278422.7124996</v>
      </c>
      <c r="AD69" s="2" t="n">
        <v>6900164680.2556</v>
      </c>
      <c r="AE69" s="2" t="n">
        <v>7361582423.7361002</v>
      </c>
      <c r="AF69" s="2" t="n">
        <v>8301788847.8969002</v>
      </c>
      <c r="AG69" s="2" t="n">
        <v>9497107583.3822994</v>
      </c>
      <c r="AH69" s="2" t="n">
        <v>9332804280.0447998</v>
      </c>
      <c r="AI69" s="2" t="n">
        <v>9335540294.2712002</v>
      </c>
      <c r="AJ69" s="2" t="n">
        <v>9167160659.9524994</v>
      </c>
      <c r="AK69" s="2" t="n">
        <v>8643290315.2943993</v>
      </c>
      <c r="AL69" s="2" t="n">
        <v>9491785771.4764996</v>
      </c>
      <c r="AM69" s="2" t="n">
        <v>10651032580.5965</v>
      </c>
      <c r="AN69" s="2" t="n">
        <v>11741848279.180099</v>
      </c>
      <c r="AO69" s="2" t="n">
        <v>12821428657.099701</v>
      </c>
      <c r="AP69" s="2" t="n">
        <v>13940086408.3232</v>
      </c>
      <c r="AQ69" s="2" t="n">
        <v>14779054514.6015</v>
      </c>
      <c r="AR69" s="2" t="n">
        <v>15672714719.8342</v>
      </c>
      <c r="AS69" s="2" t="n">
        <v>17216469602.733601</v>
      </c>
      <c r="AT69" s="2" t="n">
        <v>18305825792.9716</v>
      </c>
      <c r="AU69" s="2" t="n">
        <v>8335248107.0412998</v>
      </c>
      <c r="AV69" s="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 t="n">
        <v>980500739.80079997</v>
      </c>
      <c r="Y70" s="2" t="n">
        <v>857300582</v>
      </c>
      <c r="Z70" s="2" t="n">
        <v>1158717788.8438001</v>
      </c>
      <c r="AA70" s="2" t="n">
        <v>1210330580.0093</v>
      </c>
      <c r="AB70" s="2" t="n">
        <v>1395076689.0288999</v>
      </c>
      <c r="AC70" s="2" t="n">
        <v>1988097572.0827999</v>
      </c>
      <c r="AD70" s="2" t="n">
        <v>1856633742.9793999</v>
      </c>
      <c r="AE70" s="2" t="n">
        <v>2031866239.6122999</v>
      </c>
      <c r="AF70" s="2" t="n">
        <v>2296515506.6359</v>
      </c>
      <c r="AG70" s="2" t="n">
        <v>2431524740.9043999</v>
      </c>
      <c r="AH70" s="2" t="n">
        <v>2627352543.8284001</v>
      </c>
      <c r="AI70" s="2" t="n">
        <v>3366202737.8769999</v>
      </c>
      <c r="AJ70" s="2" t="n">
        <v>3353048120.2540998</v>
      </c>
      <c r="AK70" s="2" t="n">
        <v>3049913704.1589999</v>
      </c>
      <c r="AL70" s="2" t="n">
        <v>3230197870.4288001</v>
      </c>
      <c r="AM70" s="2" t="n">
        <v>3002012257.6820998</v>
      </c>
      <c r="AN70" s="2" t="n">
        <v>3085848979.2644</v>
      </c>
      <c r="AO70" s="2" t="n">
        <v>3733914918.9331002</v>
      </c>
      <c r="AP70" s="2" t="n">
        <v>4156772860.4359999</v>
      </c>
      <c r="AQ70" s="2" t="n">
        <v>4673334163.1001997</v>
      </c>
      <c r="AR70" s="2" t="n">
        <v>4731489908.2410002</v>
      </c>
      <c r="AS70" s="2" t="n">
        <v>4208237489.9141002</v>
      </c>
      <c r="AT70" s="2" t="n">
        <v>4592623328.5830002</v>
      </c>
      <c r="AU70" s="2" t="n">
        <v>2542101351.7019</v>
      </c>
      <c r="AV70" s="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 t="n">
        <v>1022507722</v>
      </c>
      <c r="Y71" s="2" t="n">
        <v>1026768444</v>
      </c>
      <c r="Z71" s="2" t="n">
        <v>1117853591.0297999</v>
      </c>
      <c r="AA71" s="2" t="n">
        <v>1532244525</v>
      </c>
      <c r="AB71" s="2" t="n">
        <v>1343862316.0502999</v>
      </c>
      <c r="AC71" s="2" t="n">
        <v>1271094706.4639001</v>
      </c>
      <c r="AD71" s="2" t="n">
        <v>1646287011.4084001</v>
      </c>
      <c r="AE71" s="2" t="n">
        <v>1761377754.2441001</v>
      </c>
      <c r="AF71" s="2" t="n">
        <v>1715386170.1579001</v>
      </c>
      <c r="AG71" s="2" t="n">
        <v>2243709955.9263</v>
      </c>
      <c r="AH71" s="2" t="n">
        <v>2671779503.9506001</v>
      </c>
      <c r="AI71" s="2" t="n">
        <v>2683284189.1982002</v>
      </c>
      <c r="AJ71" s="2" t="n">
        <v>2671374944.3408999</v>
      </c>
      <c r="AK71" s="2" t="n">
        <v>2398898808.5700998</v>
      </c>
      <c r="AL71" s="2" t="n">
        <v>2520430320.2203999</v>
      </c>
      <c r="AM71" s="2" t="n">
        <v>2643173919.7129002</v>
      </c>
      <c r="AN71" s="2" t="n">
        <v>2914962343.9398999</v>
      </c>
      <c r="AO71" s="2" t="n">
        <v>3411902671.5767999</v>
      </c>
      <c r="AP71" s="2" t="n">
        <v>5403895904.1564999</v>
      </c>
      <c r="AQ71" s="2" t="n">
        <v>5995989962.8177996</v>
      </c>
      <c r="AR71" s="2" t="n">
        <v>6087856958.8087997</v>
      </c>
      <c r="AS71" s="2" t="n">
        <v>5778058858.8929996</v>
      </c>
      <c r="AT71" s="2" t="n">
        <v>6610854989.3128996</v>
      </c>
      <c r="AU71" s="2" t="n">
        <v>2385245762.0205002</v>
      </c>
      <c r="AV71" s="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 t="n">
        <v>106274966</v>
      </c>
      <c r="Y72" s="2" t="n">
        <v>152728406</v>
      </c>
      <c r="Z72" s="2" t="n">
        <v>182204212</v>
      </c>
      <c r="AA72" s="2" t="n">
        <v>231113436.66010001</v>
      </c>
      <c r="AB72" s="2" t="n">
        <v>293011523.19929999</v>
      </c>
      <c r="AC72" s="2" t="n">
        <v>290162676.76560003</v>
      </c>
      <c r="AD72" s="2" t="n">
        <v>295521489.00260001</v>
      </c>
      <c r="AE72" s="2" t="n">
        <v>328736843.2665</v>
      </c>
      <c r="AF72" s="2" t="n">
        <v>324378430.38410002</v>
      </c>
      <c r="AG72" s="2" t="n">
        <v>374066456.0539</v>
      </c>
      <c r="AH72" s="2" t="n">
        <v>506402557.8901</v>
      </c>
      <c r="AI72" s="2" t="n">
        <v>346649984.75889999</v>
      </c>
      <c r="AJ72" s="2" t="n">
        <v>438945237.3211</v>
      </c>
      <c r="AK72" s="2" t="n">
        <v>388492702.45429999</v>
      </c>
      <c r="AL72" s="2" t="n">
        <v>376650012.39649999</v>
      </c>
      <c r="AM72" s="2" t="n">
        <v>347947976.70450002</v>
      </c>
      <c r="AN72" s="2" t="n">
        <v>393647200.85650003</v>
      </c>
      <c r="AO72" s="2" t="n">
        <v>405021572.94150001</v>
      </c>
      <c r="AP72" s="2" t="n">
        <v>488363404.86680001</v>
      </c>
      <c r="AQ72" s="2" t="n">
        <v>628055693.00039995</v>
      </c>
      <c r="AR72" s="2" t="n">
        <v>416729664.58230001</v>
      </c>
      <c r="AS72" s="2" t="n">
        <v>129271881.2457</v>
      </c>
      <c r="AT72" s="2" t="n">
        <v>123816370.56020001</v>
      </c>
      <c r="AU72" s="2" t="n">
        <v>64088539.253300004</v>
      </c>
      <c r="AV72" s="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 t="n">
        <v>8340990.29</v>
      </c>
      <c r="Y73" s="2" t="n">
        <v>3057408.2960000001</v>
      </c>
      <c r="Z73" s="2" t="n">
        <v>17286987.954500001</v>
      </c>
      <c r="AA73" s="2" t="n">
        <v>5233952.9024999999</v>
      </c>
      <c r="AB73" s="2" t="n">
        <v>5415421.0294000003</v>
      </c>
      <c r="AC73" s="2" t="n">
        <v>1933930.5297000001</v>
      </c>
      <c r="AD73" s="2" t="n">
        <v>9404835.6798</v>
      </c>
      <c r="AE73" s="2" t="n">
        <v>100682.27</v>
      </c>
      <c r="AF73" s="2" t="n">
        <v>-214653.16250000001</v>
      </c>
      <c r="AG73" s="2" t="n">
        <v>-36503.159399999997</v>
      </c>
      <c r="AH73" s="2" t="n">
        <v>-203508.15710000001</v>
      </c>
      <c r="AI73" s="2" t="n">
        <v>-10848.28</v>
      </c>
      <c r="AJ73" s="2" t="n">
        <v>-455.7</v>
      </c>
      <c r="AK73" s="2" t="n">
        <v>-5229.4399999999996</v>
      </c>
      <c r="AL73" s="2"/>
      <c r="AM73" s="2"/>
      <c r="AN73" s="2" t="n">
        <v>-2315.6100999999999</v>
      </c>
      <c r="AO73" s="2"/>
      <c r="AP73" s="2"/>
      <c r="AQ73" s="2"/>
      <c r="AR73" s="2"/>
      <c r="AS73" s="2"/>
      <c r="AT73" s="2" t="n">
        <v>190000.26949999999</v>
      </c>
      <c r="AU73" s="2" t="n">
        <v>196721.95509999999</v>
      </c>
      <c r="AV73" s="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2" t="n">
        <f t="shared" ref="N74:AT74" si="6">SUM(N2:N73)</f>
        <v>120350129405</v>
      </c>
      <c r="O74" s="2" t="n">
        <f t="shared" si="6"/>
        <v>136154193844</v>
      </c>
      <c r="P74" s="2" t="n">
        <f t="shared" si="6"/>
        <v>123406660550</v>
      </c>
      <c r="Q74" s="2" t="n">
        <f t="shared" si="6"/>
        <v>121373382142</v>
      </c>
      <c r="R74" s="2" t="n">
        <f t="shared" si="6"/>
        <v>117161902725</v>
      </c>
      <c r="S74" s="2" t="n">
        <f t="shared" si="6"/>
        <v>116592014868</v>
      </c>
      <c r="T74" s="2" t="n">
        <f t="shared" si="6"/>
        <v>118448779098</v>
      </c>
      <c r="U74" s="2" t="n">
        <f t="shared" si="6"/>
        <v>115982151879</v>
      </c>
      <c r="V74" s="2" t="n">
        <f t="shared" si="6"/>
        <v>116965882167</v>
      </c>
      <c r="W74" s="2" t="n">
        <f t="shared" si="6"/>
        <v>122185036488</v>
      </c>
      <c r="X74" s="2" t="n">
        <f t="shared" si="6"/>
        <v>132178486506.38739</v>
      </c>
      <c r="Y74" s="2" t="n">
        <f t="shared" si="6"/>
        <v>143993638543.8363</v>
      </c>
      <c r="Z74" s="2" t="n">
        <f t="shared" si="6"/>
        <v>169810521226.12836</v>
      </c>
      <c r="AA74" s="2" t="n">
        <f t="shared" si="6"/>
        <v>211533087512.33704</v>
      </c>
      <c r="AB74" s="2" t="n">
        <f t="shared" si="6"/>
        <v>229761957048.78903</v>
      </c>
      <c r="AC74" s="2" t="n">
        <f t="shared" si="6"/>
        <v>265663361025.8902</v>
      </c>
      <c r="AD74" s="2" t="n">
        <f t="shared" si="6"/>
        <v>295165178110.85309</v>
      </c>
      <c r="AE74" s="2" t="n">
        <f t="shared" si="6"/>
        <v>328153480580.90875</v>
      </c>
      <c r="AF74" s="2" t="n">
        <f t="shared" si="6"/>
        <v>377988099747.40442</v>
      </c>
      <c r="AG74" s="2" t="n">
        <f t="shared" si="6"/>
        <v>381555380786.98517</v>
      </c>
      <c r="AH74" s="2" t="n">
        <f t="shared" si="6"/>
        <v>362403868841.00781</v>
      </c>
      <c r="AI74" s="2" t="n">
        <f t="shared" si="6"/>
        <v>368565915961.16193</v>
      </c>
      <c r="AJ74" s="2" t="n">
        <f t="shared" si="6"/>
        <v>357636430655.58685</v>
      </c>
      <c r="AK74" s="2" t="n">
        <f t="shared" si="6"/>
        <v>306581052342.68134</v>
      </c>
      <c r="AL74" s="2" t="n">
        <f t="shared" si="6"/>
        <v>283284360624.49896</v>
      </c>
      <c r="AM74" s="2" t="n">
        <f t="shared" si="6"/>
        <v>274184441766.62442</v>
      </c>
      <c r="AN74" s="2" t="n">
        <f t="shared" si="6"/>
        <v>298361785628.39203</v>
      </c>
      <c r="AO74" s="2" t="n">
        <f t="shared" si="6"/>
        <v>320615846805.33826</v>
      </c>
      <c r="AP74" s="2" t="n">
        <f t="shared" si="6"/>
        <v>358955820753.45172</v>
      </c>
      <c r="AQ74" s="2" t="n">
        <f t="shared" si="6"/>
        <v>383855406149.94562</v>
      </c>
      <c r="AR74" s="2" t="n">
        <f t="shared" si="6"/>
        <v>422601499103.58789</v>
      </c>
      <c r="AS74" s="2" t="n">
        <f t="shared" si="6"/>
        <v>387063888597.65729</v>
      </c>
      <c r="AT74" s="2" t="n">
        <f t="shared" si="6"/>
        <v>414320692049.20361</v>
      </c>
      <c r="AU74" s="2"/>
      <c r="AV74" s="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2" t="n">
        <f t="shared" si="9"/>
        <v>-903586.99688680004</v>
      </c>
      <c r="D78" s="2" t="n">
        <f t="shared" si="10"/>
        <v>42287554.675989501</v>
      </c>
      <c r="E78" s="2" t="n">
        <f t="shared" si="11"/>
        <v>-16790953.1998</v>
      </c>
      <c r="F78" s="2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324</v>
      </c>
      <c r="M78" t="s">
        <v>327</v>
      </c>
      <c r="N78" s="2" t="n">
        <v>61574219146.101097</v>
      </c>
      <c r="O78" s="2" t="n">
        <v>58557064802.447701</v>
      </c>
      <c r="P78" s="2" t="n">
        <v>56801379064.5588</v>
      </c>
      <c r="Q78" s="2" t="n">
        <v>54729508899.5979</v>
      </c>
      <c r="R78" s="2" t="n">
        <v>54688352602.180901</v>
      </c>
      <c r="S78" s="2" t="n">
        <v>47012064374.504303</v>
      </c>
      <c r="T78" s="2" t="n">
        <v>49656147326.040497</v>
      </c>
      <c r="U78" s="2" t="n">
        <v>42152791540.169998</v>
      </c>
      <c r="V78" s="2" t="n">
        <v>44303062515.0653</v>
      </c>
      <c r="W78" s="2" t="n">
        <v>45432730399.185997</v>
      </c>
      <c r="X78" s="2" t="n">
        <v>747417535.84460795</v>
      </c>
      <c r="Y78" s="2" t="n">
        <v>539727327.83916104</v>
      </c>
      <c r="Z78" s="2" t="n">
        <v>630428764.22462201</v>
      </c>
      <c r="AA78" s="2" t="n">
        <v>452491458.30707002</v>
      </c>
      <c r="AB78" s="2" t="n">
        <v>577930008.89140797</v>
      </c>
      <c r="AC78" s="2" t="n">
        <v>567903448.70312905</v>
      </c>
      <c r="AD78" s="2" t="n">
        <v>1012304241.40517</v>
      </c>
      <c r="AE78" s="2" t="n">
        <v>229236894.58832699</v>
      </c>
      <c r="AF78" s="2" t="n">
        <v>164666906.04617301</v>
      </c>
      <c r="AG78" s="2" t="n">
        <v>152195792.602292</v>
      </c>
      <c r="AH78" s="2" t="n">
        <v>163055409.16374001</v>
      </c>
      <c r="AI78" s="2" t="n">
        <v>122940335.39193401</v>
      </c>
      <c r="AJ78" s="2" t="n">
        <v>18149522.039863098</v>
      </c>
      <c r="AK78" s="2" t="n">
        <v>7263580.06865538</v>
      </c>
      <c r="AL78" s="2" t="n">
        <v>4884453.6927910997</v>
      </c>
      <c r="AM78" s="2" t="n">
        <v>-903586.99688680004</v>
      </c>
      <c r="AN78" s="2" t="n">
        <v>-1116822.4999066901</v>
      </c>
      <c r="AO78" s="2" t="n">
        <v>-3880733.9767702199</v>
      </c>
      <c r="AP78" s="2" t="n">
        <v>885533.04866644403</v>
      </c>
      <c r="AQ78" s="2" t="n">
        <v>25015.192602201601</v>
      </c>
      <c r="AR78" s="2" t="n">
        <v>42646986.003712699</v>
      </c>
      <c r="AS78" s="2" t="n">
        <v>42287554.675989501</v>
      </c>
      <c r="AT78" s="2" t="n">
        <v>-16790953.1998</v>
      </c>
      <c r="AU78" s="2" t="n">
        <v>-3447304.30381899</v>
      </c>
      <c r="AV78" s="2"/>
    </row>
    <row r="79">
      <c r="A79" t="str">
        <f t="shared" si="7"/>
        <v>Unlabeled</v>
      </c>
      <c r="B79" t="str">
        <f t="shared" si="8"/>
        <v>Electronics, Comms, &amp; Sensors</v>
      </c>
      <c r="C79" s="2" t="n">
        <f t="shared" si="9"/>
        <v>98141831.389039993</v>
      </c>
      <c r="D79" s="2" t="n">
        <f t="shared" si="10"/>
        <v>24266020.008684799</v>
      </c>
      <c r="E79" s="2" t="n">
        <f t="shared" si="11"/>
        <v>5131391.1272</v>
      </c>
      <c r="F79" s="2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324</v>
      </c>
      <c r="M79" t="s">
        <v>328</v>
      </c>
      <c r="N79" s="2" t="n">
        <v>39159221227.334801</v>
      </c>
      <c r="O79" s="2" t="n">
        <v>37075841095.000999</v>
      </c>
      <c r="P79" s="2" t="n">
        <v>36294366444.8787</v>
      </c>
      <c r="Q79" s="2" t="n">
        <v>33369645404.352001</v>
      </c>
      <c r="R79" s="2" t="n">
        <v>31587983747.947601</v>
      </c>
      <c r="S79" s="2" t="n">
        <v>32767823423.566299</v>
      </c>
      <c r="T79" s="2" t="n">
        <v>31286645512.571999</v>
      </c>
      <c r="U79" s="2" t="n">
        <v>31154027060.9063</v>
      </c>
      <c r="V79" s="2" t="n">
        <v>29189360890.871899</v>
      </c>
      <c r="W79" s="2" t="n">
        <v>32280454746.276798</v>
      </c>
      <c r="X79" s="2" t="n">
        <v>808552325.00888205</v>
      </c>
      <c r="Y79" s="2" t="n">
        <v>680015443.288239</v>
      </c>
      <c r="Z79" s="2" t="n">
        <v>516521322.63174802</v>
      </c>
      <c r="AA79" s="2" t="n">
        <v>1012014018.98537</v>
      </c>
      <c r="AB79" s="2" t="n">
        <v>1639185632.2323401</v>
      </c>
      <c r="AC79" s="2" t="n">
        <v>649791930.434039</v>
      </c>
      <c r="AD79" s="2" t="n">
        <v>531098555.92824</v>
      </c>
      <c r="AE79" s="2" t="n">
        <v>292209967.43203098</v>
      </c>
      <c r="AF79" s="2" t="n">
        <v>211167933.73054999</v>
      </c>
      <c r="AG79" s="2" t="n">
        <v>390548609.96735901</v>
      </c>
      <c r="AH79" s="2" t="n">
        <v>324271269.37192702</v>
      </c>
      <c r="AI79" s="2" t="n">
        <v>374757150.24724102</v>
      </c>
      <c r="AJ79" s="2" t="n">
        <v>171162743.77019399</v>
      </c>
      <c r="AK79" s="2" t="n">
        <v>110922014.085464</v>
      </c>
      <c r="AL79" s="2" t="n">
        <v>16505294.328072799</v>
      </c>
      <c r="AM79" s="2" t="n">
        <v>98141831.389039993</v>
      </c>
      <c r="AN79" s="2" t="n">
        <v>94021444.2806786</v>
      </c>
      <c r="AO79" s="2" t="n">
        <v>47716123.9574138</v>
      </c>
      <c r="AP79" s="2" t="n">
        <v>17584999.9443147</v>
      </c>
      <c r="AQ79" s="2" t="n">
        <v>27245844.2502486</v>
      </c>
      <c r="AR79" s="2" t="n">
        <v>58828607.530052103</v>
      </c>
      <c r="AS79" s="2" t="n">
        <v>24266020.008684799</v>
      </c>
      <c r="AT79" s="2" t="n">
        <v>5131391.1272</v>
      </c>
      <c r="AU79" s="2" t="n">
        <v>1661621.5540174199</v>
      </c>
      <c r="AV79" s="2"/>
    </row>
    <row r="80">
      <c r="A80" t="str">
        <f t="shared" si="7"/>
        <v>Unlabeled</v>
      </c>
      <c r="B80" t="str">
        <f t="shared" si="8"/>
        <v>Facilities and Construction</v>
      </c>
      <c r="C80" s="2" t="n">
        <f t="shared" si="9"/>
        <v>415897753.64952803</v>
      </c>
      <c r="D80" s="2" t="n">
        <f t="shared" si="10"/>
        <v>348721104.081016</v>
      </c>
      <c r="E80" s="2" t="n">
        <f t="shared" si="11"/>
        <v>270211555.14200002</v>
      </c>
      <c r="F80" s="2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324</v>
      </c>
      <c r="M80" t="s">
        <v>329</v>
      </c>
      <c r="N80" s="2" t="n">
        <v>24214566738.898102</v>
      </c>
      <c r="O80" s="2" t="n">
        <v>35489211630.433502</v>
      </c>
      <c r="P80" s="2" t="n">
        <v>33060305718.197498</v>
      </c>
      <c r="Q80" s="2" t="n">
        <v>31423990993.4659</v>
      </c>
      <c r="R80" s="2" t="n">
        <v>36401261590.156601</v>
      </c>
      <c r="S80" s="2" t="n">
        <v>35305115235.925499</v>
      </c>
      <c r="T80" s="2" t="n">
        <v>34903150795.6185</v>
      </c>
      <c r="U80" s="2" t="n">
        <v>34202156353.764801</v>
      </c>
      <c r="V80" s="2" t="n">
        <v>32671693107.257401</v>
      </c>
      <c r="W80" s="2" t="n">
        <v>33985149527.847099</v>
      </c>
      <c r="X80" s="2" t="n">
        <v>3141558378.0703902</v>
      </c>
      <c r="Y80" s="2" t="n">
        <v>2860942545.7111201</v>
      </c>
      <c r="Z80" s="2" t="n">
        <v>2532135463.6793499</v>
      </c>
      <c r="AA80" s="2" t="n">
        <v>3674205948.87743</v>
      </c>
      <c r="AB80" s="2" t="n">
        <v>3859280202.3907499</v>
      </c>
      <c r="AC80" s="2" t="n">
        <v>4464325364.7537603</v>
      </c>
      <c r="AD80" s="2" t="n">
        <v>3494301992.0669098</v>
      </c>
      <c r="AE80" s="2" t="n">
        <v>2100161357.7056301</v>
      </c>
      <c r="AF80" s="2" t="n">
        <v>2926858205.2374802</v>
      </c>
      <c r="AG80" s="2" t="n">
        <v>4384916794.5227003</v>
      </c>
      <c r="AH80" s="2" t="n">
        <v>3392236473.4086099</v>
      </c>
      <c r="AI80" s="2" t="n">
        <v>2509123883.6034598</v>
      </c>
      <c r="AJ80" s="2" t="n">
        <v>1866906637.53947</v>
      </c>
      <c r="AK80" s="2" t="n">
        <v>720984393.30132103</v>
      </c>
      <c r="AL80" s="2" t="n">
        <v>327004662.802104</v>
      </c>
      <c r="AM80" s="2" t="n">
        <v>415897753.64952803</v>
      </c>
      <c r="AN80" s="2" t="n">
        <v>503898966.41864002</v>
      </c>
      <c r="AO80" s="2" t="n">
        <v>254173759.401627</v>
      </c>
      <c r="AP80" s="2" t="n">
        <v>178238452.95136601</v>
      </c>
      <c r="AQ80" s="2" t="n">
        <v>343926639.75288099</v>
      </c>
      <c r="AR80" s="2" t="n">
        <v>170825906.82172099</v>
      </c>
      <c r="AS80" s="2" t="n">
        <v>348721104.081016</v>
      </c>
      <c r="AT80" s="2" t="n">
        <v>270211555.14200002</v>
      </c>
      <c r="AU80" s="2" t="n">
        <v>205283215.97767901</v>
      </c>
      <c r="AV80" s="2"/>
    </row>
    <row r="81">
      <c r="A81" t="str">
        <f t="shared" si="7"/>
        <v>Unlabeled</v>
      </c>
      <c r="B81" t="str">
        <f t="shared" si="8"/>
        <v>Land Vehicles</v>
      </c>
      <c r="C81" s="2" t="n">
        <f t="shared" si="9"/>
        <v>22972791.727430299</v>
      </c>
      <c r="D81" s="2" t="n">
        <f t="shared" si="10"/>
        <v>76446800.821327493</v>
      </c>
      <c r="E81" s="2" t="n">
        <f t="shared" si="11"/>
        <v>3308557.7014000001</v>
      </c>
      <c r="F81" s="2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324</v>
      </c>
      <c r="M81" t="s">
        <v>330</v>
      </c>
      <c r="N81" s="2" t="n">
        <v>8496761048.0017796</v>
      </c>
      <c r="O81" s="2" t="n">
        <v>12481647125.482401</v>
      </c>
      <c r="P81" s="2" t="n">
        <v>7801467311.0453196</v>
      </c>
      <c r="Q81" s="2" t="n">
        <v>8042332737.8585796</v>
      </c>
      <c r="R81" s="2" t="n">
        <v>6479188748.0553198</v>
      </c>
      <c r="S81" s="2" t="n">
        <v>5432109078.7952805</v>
      </c>
      <c r="T81" s="2" t="n">
        <v>6329626008.3948402</v>
      </c>
      <c r="U81" s="2" t="n">
        <v>6175858018.8892298</v>
      </c>
      <c r="V81" s="2" t="n">
        <v>4682923414.7345104</v>
      </c>
      <c r="W81" s="2" t="n">
        <v>5785017364.1883497</v>
      </c>
      <c r="X81" s="2" t="n">
        <v>178759082.80627799</v>
      </c>
      <c r="Y81" s="2" t="n">
        <v>324568253.025213</v>
      </c>
      <c r="Z81" s="2" t="n">
        <v>184706390.294633</v>
      </c>
      <c r="AA81" s="2" t="n">
        <v>309562405.71357</v>
      </c>
      <c r="AB81" s="2" t="n">
        <v>469188983.06586599</v>
      </c>
      <c r="AC81" s="2" t="n">
        <v>321540522.51447898</v>
      </c>
      <c r="AD81" s="2" t="n">
        <v>283410612.92753899</v>
      </c>
      <c r="AE81" s="2" t="n">
        <v>131103838.813024</v>
      </c>
      <c r="AF81" s="2" t="n">
        <v>136730981.03518301</v>
      </c>
      <c r="AG81" s="2" t="n">
        <v>153296264.393502</v>
      </c>
      <c r="AH81" s="2" t="n">
        <v>274835944.02157402</v>
      </c>
      <c r="AI81" s="2" t="n">
        <v>231945181.479563</v>
      </c>
      <c r="AJ81" s="2" t="n">
        <v>190902046.005362</v>
      </c>
      <c r="AK81" s="2" t="n">
        <v>86645757.334641203</v>
      </c>
      <c r="AL81" s="2" t="n">
        <v>11426827.133595999</v>
      </c>
      <c r="AM81" s="2" t="n">
        <v>22972791.727430299</v>
      </c>
      <c r="AN81" s="2" t="n">
        <v>12262606.7370356</v>
      </c>
      <c r="AO81" s="2" t="n">
        <v>16245309.311206199</v>
      </c>
      <c r="AP81" s="2" t="n">
        <v>18719695.679466698</v>
      </c>
      <c r="AQ81" s="2" t="n">
        <v>6879001.3675959902</v>
      </c>
      <c r="AR81" s="2" t="n">
        <v>129567134.587762</v>
      </c>
      <c r="AS81" s="2" t="n">
        <v>76446800.821327493</v>
      </c>
      <c r="AT81" s="2" t="n">
        <v>3308557.7014000001</v>
      </c>
      <c r="AU81" s="2" t="n">
        <v>1011695.5602351699</v>
      </c>
      <c r="AV81" s="2"/>
    </row>
    <row r="82">
      <c r="A82" t="str">
        <f t="shared" si="7"/>
        <v>Unlabeled</v>
      </c>
      <c r="B82" t="str">
        <f t="shared" si="8"/>
        <v>Missile Defense</v>
      </c>
      <c r="C82" s="2" t="n">
        <f t="shared" si="9"/>
        <v>0</v>
      </c>
      <c r="D82" s="2" t="n">
        <f t="shared" si="10"/>
        <v>0</v>
      </c>
      <c r="E82" s="2" t="n">
        <f t="shared" si="11"/>
        <v>0</v>
      </c>
      <c r="F82" s="2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324</v>
      </c>
      <c r="M82" t="s">
        <v>331</v>
      </c>
      <c r="N82" s="2" t="n">
        <v>6032822140.0156603</v>
      </c>
      <c r="O82" s="2" t="n">
        <v>9990757469.1617203</v>
      </c>
      <c r="P82" s="2" t="n">
        <v>7336657438.4778299</v>
      </c>
      <c r="Q82" s="2" t="n">
        <v>9130873892.2600708</v>
      </c>
      <c r="R82" s="2" t="n">
        <v>7679140602.4776897</v>
      </c>
      <c r="S82" s="2" t="n">
        <v>6112165700.2052002</v>
      </c>
      <c r="T82" s="2" t="n">
        <v>6393941560.3542299</v>
      </c>
      <c r="U82" s="2" t="n">
        <v>6784225907.7746801</v>
      </c>
      <c r="V82" s="2" t="n">
        <v>6016289806.1540403</v>
      </c>
      <c r="W82" s="2" t="n">
        <v>6045865409.8292999</v>
      </c>
      <c r="X82" s="2" t="n">
        <v>56984842.2062684</v>
      </c>
      <c r="Y82" s="2" t="n">
        <v>30052041.223080602</v>
      </c>
      <c r="Z82" s="2" t="n">
        <v>17009512.165800098</v>
      </c>
      <c r="AA82" s="2" t="n">
        <v>23504397.169615399</v>
      </c>
      <c r="AB82" s="2" t="n">
        <v>24451684.997990001</v>
      </c>
      <c r="AC82" s="2" t="n">
        <v>16343915.2082805</v>
      </c>
      <c r="AD82" s="2" t="n">
        <v>11883914.3648038</v>
      </c>
      <c r="AE82" s="2" t="n">
        <v>8452185.0893502105</v>
      </c>
      <c r="AF82" s="2" t="n">
        <v>1991619.99875094</v>
      </c>
      <c r="AG82" s="2" t="n">
        <v>1649117.48412979</v>
      </c>
      <c r="AH82" s="2" t="n">
        <v>4304.4354896867799</v>
      </c>
      <c r="AI82" s="2" t="n">
        <v>46713.516884156401</v>
      </c>
      <c r="AJ82" s="2"/>
      <c r="AK82" s="2" t="n">
        <v>1069346.4108965001</v>
      </c>
      <c r="AL82" s="2" t="n">
        <v>0</v>
      </c>
      <c r="AM82" s="2" t="n">
        <v>0</v>
      </c>
      <c r="AN82" s="2"/>
      <c r="AO82" s="2"/>
      <c r="AP82" s="2"/>
      <c r="AQ82" s="2" t="n">
        <v>110785.54028598301</v>
      </c>
      <c r="AR82" s="2" t="n">
        <v>85152.753742169501</v>
      </c>
      <c r="AS82" s="2"/>
      <c r="AT82" s="2"/>
      <c r="AU82" s="2"/>
      <c r="AV82" s="2"/>
    </row>
    <row r="83">
      <c r="A83" t="str">
        <f t="shared" si="7"/>
        <v>Unlabeled</v>
      </c>
      <c r="B83" t="str">
        <f t="shared" si="8"/>
        <v>Ordnance and Missiles</v>
      </c>
      <c r="C83" s="2" t="n">
        <f t="shared" si="9"/>
        <v>4629069.9153476898</v>
      </c>
      <c r="D83" s="2" t="n">
        <f t="shared" si="10"/>
        <v>277525.73439484701</v>
      </c>
      <c r="E83" s="2" t="n">
        <f t="shared" si="11"/>
        <v>2725365</v>
      </c>
      <c r="F83" s="2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324</v>
      </c>
      <c r="M83" t="s">
        <v>332</v>
      </c>
      <c r="N83" s="2" t="n">
        <v>22521272714.328098</v>
      </c>
      <c r="O83" s="2" t="n">
        <v>28467781065.6707</v>
      </c>
      <c r="P83" s="2" t="n">
        <v>25209506559.790298</v>
      </c>
      <c r="Q83" s="2" t="n">
        <v>20443265377.561298</v>
      </c>
      <c r="R83" s="2" t="n">
        <v>15276697121.496201</v>
      </c>
      <c r="S83" s="2" t="n">
        <v>14978464116.906601</v>
      </c>
      <c r="T83" s="2" t="n">
        <v>15173276336.5228</v>
      </c>
      <c r="U83" s="2" t="n">
        <v>13581379410.9445</v>
      </c>
      <c r="V83" s="2" t="n">
        <v>14412955191.778099</v>
      </c>
      <c r="W83" s="2" t="n">
        <v>15111299548.3172</v>
      </c>
      <c r="X83" s="2" t="n">
        <v>92082026.025953397</v>
      </c>
      <c r="Y83" s="2" t="n">
        <v>157239908.31400001</v>
      </c>
      <c r="Z83" s="2" t="n">
        <v>426013700.91766602</v>
      </c>
      <c r="AA83" s="2" t="n">
        <v>372449389.61085898</v>
      </c>
      <c r="AB83" s="2" t="n">
        <v>539419799.76296997</v>
      </c>
      <c r="AC83" s="2" t="n">
        <v>299492055.07456702</v>
      </c>
      <c r="AD83" s="2" t="n">
        <v>295913942.26996601</v>
      </c>
      <c r="AE83" s="2" t="n">
        <v>27838731.0513453</v>
      </c>
      <c r="AF83" s="2" t="n">
        <v>47087325.436502598</v>
      </c>
      <c r="AG83" s="2" t="n">
        <v>121177814.546883</v>
      </c>
      <c r="AH83" s="2" t="n">
        <v>77262930.801332906</v>
      </c>
      <c r="AI83" s="2" t="n">
        <v>164765885.059167</v>
      </c>
      <c r="AJ83" s="2" t="n">
        <v>42341512.175826602</v>
      </c>
      <c r="AK83" s="2" t="n">
        <v>25837403.0078527</v>
      </c>
      <c r="AL83" s="2" t="n">
        <v>-2517393.9599337601</v>
      </c>
      <c r="AM83" s="2" t="n">
        <v>4629069.9153476898</v>
      </c>
      <c r="AN83" s="2" t="n">
        <v>1960029.3769970499</v>
      </c>
      <c r="AO83" s="2" t="n">
        <v>2917172.7405547602</v>
      </c>
      <c r="AP83" s="2" t="n">
        <v>349277.00758492702</v>
      </c>
      <c r="AQ83" s="2" t="n">
        <v>235093.87550073501</v>
      </c>
      <c r="AR83" s="2" t="n">
        <v>701908.52153898298</v>
      </c>
      <c r="AS83" s="2" t="n">
        <v>277525.73439484701</v>
      </c>
      <c r="AT83" s="2" t="n">
        <v>2725365</v>
      </c>
      <c r="AU83" s="2"/>
      <c r="AV83" s="2"/>
    </row>
    <row r="84">
      <c r="A84" t="str">
        <f t="shared" si="7"/>
        <v>Unlabeled</v>
      </c>
      <c r="B84" t="str">
        <f t="shared" si="8"/>
        <v>Other Products</v>
      </c>
      <c r="C84" s="2" t="n">
        <f t="shared" si="9"/>
        <v>75992774.406471804</v>
      </c>
      <c r="D84" s="2" t="n">
        <f t="shared" si="10"/>
        <v>256828696.31143299</v>
      </c>
      <c r="E84" s="2" t="n">
        <f t="shared" si="11"/>
        <v>9513465.8356999997</v>
      </c>
      <c r="F84" s="2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324</v>
      </c>
      <c r="M84" t="s">
        <v>333</v>
      </c>
      <c r="N84" s="2" t="n">
        <v>21651236733.6665</v>
      </c>
      <c r="O84" s="2" t="n">
        <v>26227166146.217701</v>
      </c>
      <c r="P84" s="2" t="n">
        <v>18106796731.923698</v>
      </c>
      <c r="Q84" s="2" t="n">
        <v>19300123614.819801</v>
      </c>
      <c r="R84" s="2" t="n">
        <v>15442633771.9174</v>
      </c>
      <c r="S84" s="2" t="n">
        <v>15015339183.890699</v>
      </c>
      <c r="T84" s="2" t="n">
        <v>16566119779.7048</v>
      </c>
      <c r="U84" s="2" t="n">
        <v>16383454141.171101</v>
      </c>
      <c r="V84" s="2" t="n">
        <v>14295077561.1236</v>
      </c>
      <c r="W84" s="2" t="n">
        <v>12656854970.771601</v>
      </c>
      <c r="X84" s="2" t="n">
        <v>2579258963.8319998</v>
      </c>
      <c r="Y84" s="2" t="n">
        <v>3258788426.4439602</v>
      </c>
      <c r="Z84" s="2" t="n">
        <v>4746577632.3969498</v>
      </c>
      <c r="AA84" s="2" t="n">
        <v>3642992985.9035001</v>
      </c>
      <c r="AB84" s="2" t="n">
        <v>5837480658.0767698</v>
      </c>
      <c r="AC84" s="2" t="n">
        <v>14574764941.2194</v>
      </c>
      <c r="AD84" s="2" t="n">
        <v>12722708409.7244</v>
      </c>
      <c r="AE84" s="2" t="n">
        <v>7877053164.2736197</v>
      </c>
      <c r="AF84" s="2" t="n">
        <v>10366454345.312</v>
      </c>
      <c r="AG84" s="2" t="n">
        <v>2648986158.5694499</v>
      </c>
      <c r="AH84" s="2" t="n">
        <v>1293606917.28859</v>
      </c>
      <c r="AI84" s="2" t="n">
        <v>1083502483.7390599</v>
      </c>
      <c r="AJ84" s="2" t="n">
        <v>761785260.78219104</v>
      </c>
      <c r="AK84" s="2" t="n">
        <v>657714578.50873494</v>
      </c>
      <c r="AL84" s="2" t="n">
        <v>245029803.49387801</v>
      </c>
      <c r="AM84" s="2" t="n">
        <v>75992774.406471804</v>
      </c>
      <c r="AN84" s="2" t="n">
        <v>115313774.81177901</v>
      </c>
      <c r="AO84" s="2" t="n">
        <v>177678766.49530199</v>
      </c>
      <c r="AP84" s="2" t="n">
        <v>-889297.04395232198</v>
      </c>
      <c r="AQ84" s="2" t="n">
        <v>20458691.8354863</v>
      </c>
      <c r="AR84" s="2" t="n">
        <v>402956229.91294098</v>
      </c>
      <c r="AS84" s="2" t="n">
        <v>256828696.31143299</v>
      </c>
      <c r="AT84" s="2" t="n">
        <v>9513465.8356999997</v>
      </c>
      <c r="AU84" s="2" t="n">
        <v>985670.25408899796</v>
      </c>
      <c r="AV84" s="2"/>
    </row>
    <row r="85">
      <c r="A85" t="str">
        <f t="shared" si="7"/>
        <v>Unlabeled</v>
      </c>
      <c r="B85" t="str">
        <f t="shared" si="8"/>
        <v>Other R&amp;D and Knowledge Based</v>
      </c>
      <c r="C85" s="2" t="n">
        <f t="shared" si="9"/>
        <v>4461273.2771151904</v>
      </c>
      <c r="D85" s="2" t="n">
        <f t="shared" si="10"/>
        <v>38313227.4066246</v>
      </c>
      <c r="E85" s="2" t="n">
        <f t="shared" si="11"/>
        <v>5476160.4380000001</v>
      </c>
      <c r="F85" s="2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324</v>
      </c>
      <c r="M85" t="s">
        <v>334</v>
      </c>
      <c r="N85" s="2" t="n">
        <v>15450802838.830299</v>
      </c>
      <c r="O85" s="2" t="n">
        <v>15213380754.9149</v>
      </c>
      <c r="P85" s="2" t="n">
        <v>16450972910.3526</v>
      </c>
      <c r="Q85" s="2" t="n">
        <v>15672825316.8589</v>
      </c>
      <c r="R85" s="2" t="n">
        <v>15151635589.187201</v>
      </c>
      <c r="S85" s="2" t="n">
        <v>15564950505.670601</v>
      </c>
      <c r="T85" s="2" t="n">
        <v>15982498775.8522</v>
      </c>
      <c r="U85" s="2" t="n">
        <v>16393504944.5084</v>
      </c>
      <c r="V85" s="2" t="n">
        <v>18043129720.7719</v>
      </c>
      <c r="W85" s="2" t="n">
        <v>18614354149.9422</v>
      </c>
      <c r="X85" s="2" t="n">
        <v>212168669.524344</v>
      </c>
      <c r="Y85" s="2" t="n">
        <v>164017529.32082</v>
      </c>
      <c r="Z85" s="2" t="n">
        <v>146820395.54204601</v>
      </c>
      <c r="AA85" s="2" t="n">
        <v>168220294.51796499</v>
      </c>
      <c r="AB85" s="2" t="n">
        <v>273179605.36042899</v>
      </c>
      <c r="AC85" s="2" t="n">
        <v>420370400.30103803</v>
      </c>
      <c r="AD85" s="2" t="n">
        <v>189902532.87467501</v>
      </c>
      <c r="AE85" s="2" t="n">
        <v>124871333.20607699</v>
      </c>
      <c r="AF85" s="2" t="n">
        <v>40288417.833596297</v>
      </c>
      <c r="AG85" s="2" t="n">
        <v>759367708.08982098</v>
      </c>
      <c r="AH85" s="2" t="n">
        <v>674872990.19477999</v>
      </c>
      <c r="AI85" s="2" t="n">
        <v>483102526.79519498</v>
      </c>
      <c r="AJ85" s="2" t="n">
        <v>258901430.74916101</v>
      </c>
      <c r="AK85" s="2" t="n">
        <v>51247842.304832198</v>
      </c>
      <c r="AL85" s="2" t="n">
        <v>22549251.226164501</v>
      </c>
      <c r="AM85" s="2" t="n">
        <v>4461273.2771151904</v>
      </c>
      <c r="AN85" s="2" t="n">
        <v>16879787.274038099</v>
      </c>
      <c r="AO85" s="2" t="n">
        <v>24704977.959374901</v>
      </c>
      <c r="AP85" s="2" t="n">
        <v>11780094.1446422</v>
      </c>
      <c r="AQ85" s="2" t="n">
        <v>13546688.573491599</v>
      </c>
      <c r="AR85" s="2" t="n">
        <v>82597485.554561302</v>
      </c>
      <c r="AS85" s="2" t="n">
        <v>38313227.4066246</v>
      </c>
      <c r="AT85" s="2" t="n">
        <v>5476160.4380000001</v>
      </c>
      <c r="AU85" s="2" t="n">
        <v>3836596.3531620102</v>
      </c>
      <c r="AV85" s="2"/>
    </row>
    <row r="86">
      <c r="A86" t="str">
        <f t="shared" si="7"/>
        <v>Unlabeled</v>
      </c>
      <c r="B86" t="str">
        <f t="shared" si="8"/>
        <v>Other Services</v>
      </c>
      <c r="C86" s="2" t="n">
        <f t="shared" si="9"/>
        <v>57744109.732257098</v>
      </c>
      <c r="D86" s="2" t="n">
        <f t="shared" si="10"/>
        <v>32373468.091329001</v>
      </c>
      <c r="E86" s="2" t="n">
        <f t="shared" si="11"/>
        <v>3435361.6642999998</v>
      </c>
      <c r="F86" s="2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324</v>
      </c>
      <c r="M86" t="s">
        <v>335</v>
      </c>
      <c r="N86" s="2" t="n">
        <v>8715703916.0153599</v>
      </c>
      <c r="O86" s="2" t="n">
        <v>10827091765.3811</v>
      </c>
      <c r="P86" s="2" t="n">
        <v>7884843650.4908895</v>
      </c>
      <c r="Q86" s="2" t="n">
        <v>5626648187.0794096</v>
      </c>
      <c r="R86" s="2" t="n">
        <v>7187540525.5504704</v>
      </c>
      <c r="S86" s="2" t="n">
        <v>9244340955.1015091</v>
      </c>
      <c r="T86" s="2" t="n">
        <v>8747246056.9106598</v>
      </c>
      <c r="U86" s="2" t="n">
        <v>9795116431.5589199</v>
      </c>
      <c r="V86" s="2" t="n">
        <v>10134452288.0972</v>
      </c>
      <c r="W86" s="2" t="n">
        <v>12104814615.1399</v>
      </c>
      <c r="X86" s="2" t="n">
        <v>432172290.72406</v>
      </c>
      <c r="Y86" s="2" t="n">
        <v>425091758.059277</v>
      </c>
      <c r="Z86" s="2" t="n">
        <v>305942636.38938397</v>
      </c>
      <c r="AA86" s="2" t="n">
        <v>729657575.99619496</v>
      </c>
      <c r="AB86" s="2" t="n">
        <v>619169334.88298905</v>
      </c>
      <c r="AC86" s="2" t="n">
        <v>630029345.136729</v>
      </c>
      <c r="AD86" s="2" t="n">
        <v>437268413.41000003</v>
      </c>
      <c r="AE86" s="2" t="n">
        <v>276163271.03098798</v>
      </c>
      <c r="AF86" s="2" t="n">
        <v>178712947.32411799</v>
      </c>
      <c r="AG86" s="2" t="n">
        <v>272387578.70356101</v>
      </c>
      <c r="AH86" s="2" t="n">
        <v>464441638.49375403</v>
      </c>
      <c r="AI86" s="2" t="n">
        <v>572802999.39714801</v>
      </c>
      <c r="AJ86" s="2" t="n">
        <v>570061667.39611197</v>
      </c>
      <c r="AK86" s="2" t="n">
        <v>325588904.94075602</v>
      </c>
      <c r="AL86" s="2" t="n">
        <v>198957147.899872</v>
      </c>
      <c r="AM86" s="2" t="n">
        <v>57744109.732257098</v>
      </c>
      <c r="AN86" s="2" t="n">
        <v>175477844.344367</v>
      </c>
      <c r="AO86" s="2" t="n">
        <v>116879783.93279999</v>
      </c>
      <c r="AP86" s="2" t="n">
        <v>47819948.2286103</v>
      </c>
      <c r="AQ86" s="2" t="n">
        <v>13546904.3183266</v>
      </c>
      <c r="AR86" s="2" t="n">
        <v>-17081861.462446202</v>
      </c>
      <c r="AS86" s="2" t="n">
        <v>32373468.091329001</v>
      </c>
      <c r="AT86" s="2" t="n">
        <v>3435361.6642999998</v>
      </c>
      <c r="AU86" s="2" t="n">
        <v>14620048.0086975</v>
      </c>
      <c r="AV86" s="2"/>
    </row>
    <row r="87">
      <c r="A87" t="str">
        <f t="shared" si="7"/>
        <v>Unlabeled</v>
      </c>
      <c r="B87" t="str">
        <f t="shared" si="8"/>
        <v>Ships &amp; Submarines</v>
      </c>
      <c r="C87" s="2" t="n">
        <f t="shared" si="9"/>
        <v>949452.83205067401</v>
      </c>
      <c r="D87" s="2" t="n">
        <f t="shared" si="10"/>
        <v>3474342.9285470699</v>
      </c>
      <c r="E87" s="2" t="n">
        <f t="shared" si="11"/>
        <v>1709716.6362000001</v>
      </c>
      <c r="F87" s="2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324</v>
      </c>
      <c r="M87" t="s">
        <v>336</v>
      </c>
      <c r="N87" s="2" t="n">
        <v>21228143918.8223</v>
      </c>
      <c r="O87" s="2" t="n">
        <v>18255763741.932301</v>
      </c>
      <c r="P87" s="2" t="n">
        <v>16101818741.1213</v>
      </c>
      <c r="Q87" s="2" t="n">
        <v>17383554422.253799</v>
      </c>
      <c r="R87" s="2" t="n">
        <v>13228605702.3603</v>
      </c>
      <c r="S87" s="2" t="n">
        <v>16925701573.5089</v>
      </c>
      <c r="T87" s="2" t="n">
        <v>13714338594.7575</v>
      </c>
      <c r="U87" s="2" t="n">
        <v>14102066190.5562</v>
      </c>
      <c r="V87" s="2" t="n">
        <v>15646035550.261101</v>
      </c>
      <c r="W87" s="2" t="n">
        <v>13723041606.572701</v>
      </c>
      <c r="X87" s="2" t="n">
        <v>185425733.63879001</v>
      </c>
      <c r="Y87" s="2" t="n">
        <v>204637292.82661501</v>
      </c>
      <c r="Z87" s="2" t="n">
        <v>713839438.49215305</v>
      </c>
      <c r="AA87" s="2" t="n">
        <v>240247395.03189</v>
      </c>
      <c r="AB87" s="2" t="n">
        <v>244980704.604083</v>
      </c>
      <c r="AC87" s="2" t="n">
        <v>160414571.35034099</v>
      </c>
      <c r="AD87" s="2" t="n">
        <v>160660955.164579</v>
      </c>
      <c r="AE87" s="2" t="n">
        <v>75310200.486901402</v>
      </c>
      <c r="AF87" s="2" t="n">
        <v>21310624.561065398</v>
      </c>
      <c r="AG87" s="2" t="n">
        <v>42153567.9296408</v>
      </c>
      <c r="AH87" s="2" t="n">
        <v>12872601.5166621</v>
      </c>
      <c r="AI87" s="2" t="n">
        <v>10646455.629043501</v>
      </c>
      <c r="AJ87" s="2" t="n">
        <v>2199240.7626151498</v>
      </c>
      <c r="AK87" s="2" t="n">
        <v>2568045.8080088799</v>
      </c>
      <c r="AL87" s="2" t="n">
        <v>1615777.3313746599</v>
      </c>
      <c r="AM87" s="2" t="n">
        <v>949452.83205067401</v>
      </c>
      <c r="AN87" s="2" t="n">
        <v>-6779095.9960179403</v>
      </c>
      <c r="AO87" s="2" t="n">
        <v>1884310.7576212699</v>
      </c>
      <c r="AP87" s="2" t="n">
        <v>378811.47713641601</v>
      </c>
      <c r="AQ87" s="2" t="n">
        <v>262183.99388820602</v>
      </c>
      <c r="AR87" s="2" t="n">
        <v>587590.18006568705</v>
      </c>
      <c r="AS87" s="2" t="n">
        <v>3474342.9285470699</v>
      </c>
      <c r="AT87" s="2" t="n">
        <v>1709716.6362000001</v>
      </c>
      <c r="AU87" s="2" t="n">
        <v>222890.551343144</v>
      </c>
      <c r="AV87" s="2"/>
    </row>
    <row r="88">
      <c r="A88" t="str">
        <f t="shared" si="7"/>
        <v>Unlabeled</v>
      </c>
      <c r="B88" t="str">
        <f t="shared" si="8"/>
        <v>Space Systems</v>
      </c>
      <c r="C88" s="2" t="n">
        <f t="shared" si="9"/>
        <v>68423.505994258405</v>
      </c>
      <c r="D88" s="2" t="n">
        <f t="shared" si="10"/>
        <v>0</v>
      </c>
      <c r="E88" s="2" t="n">
        <f t="shared" si="11"/>
        <v>0</v>
      </c>
      <c r="F88" s="2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324</v>
      </c>
      <c r="M88" t="s">
        <v>337</v>
      </c>
      <c r="N88" s="2" t="n">
        <v>10154930808.5306</v>
      </c>
      <c r="O88" s="2" t="n">
        <v>8705023523.2999001</v>
      </c>
      <c r="P88" s="2" t="n">
        <v>6004528138.3619804</v>
      </c>
      <c r="Q88" s="2" t="n">
        <v>6907301236.6446695</v>
      </c>
      <c r="R88" s="2" t="n">
        <v>6632410715.0839996</v>
      </c>
      <c r="S88" s="2" t="n">
        <v>6047222098.5070601</v>
      </c>
      <c r="T88" s="2" t="n">
        <v>5076672539.0463104</v>
      </c>
      <c r="U88" s="2" t="n">
        <v>5376821437.83218</v>
      </c>
      <c r="V88" s="2" t="n">
        <v>5930753132.0048504</v>
      </c>
      <c r="W88" s="2" t="n">
        <v>5789712387.5574598</v>
      </c>
      <c r="X88" s="2" t="n">
        <v>23975970.0871494</v>
      </c>
      <c r="Y88" s="2" t="n">
        <v>15887325.969409199</v>
      </c>
      <c r="Z88" s="2" t="n">
        <v>8014162.5266680904</v>
      </c>
      <c r="AA88" s="2" t="n">
        <v>701445.64348578197</v>
      </c>
      <c r="AB88" s="2" t="n">
        <v>1836160.84560225</v>
      </c>
      <c r="AC88" s="2" t="n">
        <v>4024206.2608495299</v>
      </c>
      <c r="AD88" s="2" t="n">
        <v>1776783.2379019</v>
      </c>
      <c r="AE88" s="2" t="n">
        <v>0</v>
      </c>
      <c r="AF88" s="2" t="n">
        <v>4025.70763038929</v>
      </c>
      <c r="AG88" s="2" t="n">
        <v>31124.159955813699</v>
      </c>
      <c r="AH88" s="2" t="n">
        <v>119611.26008183599</v>
      </c>
      <c r="AI88" s="2" t="n">
        <v>2278.1788543548</v>
      </c>
      <c r="AJ88" s="2"/>
      <c r="AK88" s="2"/>
      <c r="AL88" s="2" t="n">
        <v>69182.168967123507</v>
      </c>
      <c r="AM88" s="2" t="n">
        <v>68423.505994258405</v>
      </c>
      <c r="AN88" s="2" t="n">
        <v>19340.687239290601</v>
      </c>
      <c r="AO88" s="2" t="n">
        <v>4674.8955939789203</v>
      </c>
      <c r="AP88" s="2" t="n">
        <v>4748.5932875046101</v>
      </c>
      <c r="AQ88" s="2" t="n">
        <v>-65389.199214389002</v>
      </c>
      <c r="AR88" s="2"/>
      <c r="AS88" s="2"/>
      <c r="AT88" s="2"/>
      <c r="AU88" s="2"/>
      <c r="AV88" s="2"/>
    </row>
    <row r="89">
      <c r="A89" t="str">
        <f t="shared" si="7"/>
        <v>Unlabeled</v>
      </c>
      <c r="B89" t="str">
        <f t="shared" si="8"/>
        <v>Unlabeled</v>
      </c>
      <c r="C89" s="2" t="n">
        <f t="shared" si="9"/>
        <v>11994.475670755801</v>
      </c>
      <c r="D89" s="2" t="n">
        <f t="shared" si="10"/>
        <v>10692.875949243</v>
      </c>
      <c r="E89" s="2" t="n">
        <f t="shared" si="11"/>
        <v>563190.9375</v>
      </c>
      <c r="F89" s="2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324</v>
      </c>
      <c r="M89" t="s">
        <v>324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 t="n">
        <v>2185406.2207901301</v>
      </c>
      <c r="Y89" s="2" t="n">
        <v>1640608.0959521499</v>
      </c>
      <c r="Z89" s="2" t="n">
        <v>2133274.6509989998</v>
      </c>
      <c r="AA89" s="2" t="n">
        <v>4694592.7532295296</v>
      </c>
      <c r="AB89" s="2" t="n">
        <v>0</v>
      </c>
      <c r="AC89" s="2" t="n">
        <v>81769.916425371004</v>
      </c>
      <c r="AD89" s="2" t="n">
        <v>-476931.02899749001</v>
      </c>
      <c r="AE89" s="2" t="n">
        <v>117793.675482413</v>
      </c>
      <c r="AF89" s="2" t="n">
        <v>108966.614034805</v>
      </c>
      <c r="AG89" s="2" t="n">
        <v>400208.78647696</v>
      </c>
      <c r="AH89" s="2" t="n">
        <v>-4490.0205426681096</v>
      </c>
      <c r="AI89" s="2" t="n">
        <v>3838.2874086308102</v>
      </c>
      <c r="AJ89" s="2"/>
      <c r="AK89" s="2"/>
      <c r="AL89" s="2"/>
      <c r="AM89" s="2" t="n">
        <v>11994.475670755801</v>
      </c>
      <c r="AN89" s="2" t="n">
        <v>2067.7810695266999</v>
      </c>
      <c r="AO89" s="2" t="n">
        <v>1572929.39623693</v>
      </c>
      <c r="AP89" s="2"/>
      <c r="AQ89" s="2"/>
      <c r="AR89" s="2" t="n">
        <v>347656.57256334298</v>
      </c>
      <c r="AS89" s="2" t="n">
        <v>10692.875949243</v>
      </c>
      <c r="AT89" s="2" t="n">
        <v>563190.9375</v>
      </c>
      <c r="AU89" s="2" t="n">
        <v>10633.717006012101</v>
      </c>
      <c r="AV89" s="2"/>
    </row>
    <row r="90">
      <c r="A90" t="str">
        <f t="shared" si="7"/>
        <v>International</v>
      </c>
      <c r="B90" t="str">
        <f t="shared" si="8"/>
        <v>Aircraft</v>
      </c>
      <c r="C90" s="2" t="n">
        <f t="shared" si="9"/>
        <v>738236538.74136996</v>
      </c>
      <c r="D90" s="2" t="n">
        <f t="shared" si="10"/>
        <v>483390829.42709702</v>
      </c>
      <c r="E90" s="2" t="n">
        <f t="shared" si="11"/>
        <v>1122755529.6463001</v>
      </c>
      <c r="F90" s="2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338</v>
      </c>
      <c r="M90" t="s">
        <v>327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 t="n">
        <v>291805993.088521</v>
      </c>
      <c r="Y90" s="2" t="n">
        <v>231475565.726367</v>
      </c>
      <c r="Z90" s="2" t="n">
        <v>270080326.04772502</v>
      </c>
      <c r="AA90" s="2" t="n">
        <v>318266729.22449702</v>
      </c>
      <c r="AB90" s="2" t="n">
        <v>383820078.40503502</v>
      </c>
      <c r="AC90" s="2" t="n">
        <v>637413468.01817501</v>
      </c>
      <c r="AD90" s="2" t="n">
        <v>661713670.01383603</v>
      </c>
      <c r="AE90" s="2" t="n">
        <v>754665881.40012801</v>
      </c>
      <c r="AF90" s="2" t="n">
        <v>754283446.69372797</v>
      </c>
      <c r="AG90" s="2" t="n">
        <v>918798300.28822899</v>
      </c>
      <c r="AH90" s="2" t="n">
        <v>909093847.55942202</v>
      </c>
      <c r="AI90" s="2" t="n">
        <v>1175893484.50876</v>
      </c>
      <c r="AJ90" s="2" t="n">
        <v>1068813004.47451</v>
      </c>
      <c r="AK90" s="2" t="n">
        <v>1698883611.15149</v>
      </c>
      <c r="AL90" s="2" t="n">
        <v>976267957.66325605</v>
      </c>
      <c r="AM90" s="2" t="n">
        <v>738236538.74136996</v>
      </c>
      <c r="AN90" s="2" t="n">
        <v>764907800.80082798</v>
      </c>
      <c r="AO90" s="2" t="n">
        <v>666024760.43538404</v>
      </c>
      <c r="AP90" s="2" t="n">
        <v>701209594.20714402</v>
      </c>
      <c r="AQ90" s="2" t="n">
        <v>1037754340.62046</v>
      </c>
      <c r="AR90" s="2" t="n">
        <v>715686816.15044701</v>
      </c>
      <c r="AS90" s="2" t="n">
        <v>483390829.42709702</v>
      </c>
      <c r="AT90" s="2" t="n">
        <v>1122755529.6463001</v>
      </c>
      <c r="AU90" s="2" t="n">
        <v>326286549.82263303</v>
      </c>
      <c r="AV90" s="2"/>
    </row>
    <row r="91">
      <c r="A91" t="str">
        <f t="shared" si="7"/>
        <v>International</v>
      </c>
      <c r="B91" t="str">
        <f t="shared" si="8"/>
        <v>Electronics, Comms, &amp; Sensors</v>
      </c>
      <c r="C91" s="2" t="n">
        <f t="shared" si="9"/>
        <v>455225941.85288799</v>
      </c>
      <c r="D91" s="2" t="n">
        <f t="shared" si="10"/>
        <v>604218430.67426097</v>
      </c>
      <c r="E91" s="2" t="n">
        <f t="shared" si="11"/>
        <v>557669285.31930006</v>
      </c>
      <c r="F91" s="2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338</v>
      </c>
      <c r="M91" t="s">
        <v>328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 t="n">
        <v>69353024.687854305</v>
      </c>
      <c r="Y91" s="2" t="n">
        <v>68587728.002709106</v>
      </c>
      <c r="Z91" s="2" t="n">
        <v>94744001.167445198</v>
      </c>
      <c r="AA91" s="2" t="n">
        <v>207429975.015055</v>
      </c>
      <c r="AB91" s="2" t="n">
        <v>198218999.881374</v>
      </c>
      <c r="AC91" s="2" t="n">
        <v>189285702.12290299</v>
      </c>
      <c r="AD91" s="2" t="n">
        <v>402479920.20872802</v>
      </c>
      <c r="AE91" s="2" t="n">
        <v>462604458.63738102</v>
      </c>
      <c r="AF91" s="2" t="n">
        <v>676341318.37960505</v>
      </c>
      <c r="AG91" s="2" t="n">
        <v>563156841.11030495</v>
      </c>
      <c r="AH91" s="2" t="n">
        <v>1044742360.2180001</v>
      </c>
      <c r="AI91" s="2" t="n">
        <v>613249605.21272004</v>
      </c>
      <c r="AJ91" s="2" t="n">
        <v>780938798.49917495</v>
      </c>
      <c r="AK91" s="2" t="n">
        <v>805435742.41223896</v>
      </c>
      <c r="AL91" s="2" t="n">
        <v>863629484.79938102</v>
      </c>
      <c r="AM91" s="2" t="n">
        <v>455225941.85288799</v>
      </c>
      <c r="AN91" s="2" t="n">
        <v>833084651.727844</v>
      </c>
      <c r="AO91" s="2" t="n">
        <v>637590597.79002595</v>
      </c>
      <c r="AP91" s="2" t="n">
        <v>571836794.58960998</v>
      </c>
      <c r="AQ91" s="2" t="n">
        <v>705480834.09462202</v>
      </c>
      <c r="AR91" s="2" t="n">
        <v>557654962.42019606</v>
      </c>
      <c r="AS91" s="2" t="n">
        <v>604218430.67426097</v>
      </c>
      <c r="AT91" s="2" t="n">
        <v>557669285.31930006</v>
      </c>
      <c r="AU91" s="2" t="n">
        <v>254207417.21023601</v>
      </c>
      <c r="AV91" s="2"/>
    </row>
    <row r="92">
      <c r="A92" t="str">
        <f t="shared" si="7"/>
        <v>International</v>
      </c>
      <c r="B92" t="str">
        <f t="shared" si="8"/>
        <v>Facilities and Construction</v>
      </c>
      <c r="C92" s="2" t="n">
        <f t="shared" si="9"/>
        <v>3799829956.3818302</v>
      </c>
      <c r="D92" s="2" t="n">
        <f t="shared" si="10"/>
        <v>3364456189.3331099</v>
      </c>
      <c r="E92" s="2" t="n">
        <f t="shared" si="11"/>
        <v>4268543769.7567</v>
      </c>
      <c r="F92" s="2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338</v>
      </c>
      <c r="M92" t="s">
        <v>329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 t="n">
        <v>623098116.48369896</v>
      </c>
      <c r="Y92" s="2" t="n">
        <v>823193555.257056</v>
      </c>
      <c r="Z92" s="2" t="n">
        <v>892917397.86916602</v>
      </c>
      <c r="AA92" s="2" t="n">
        <v>892810338.10571504</v>
      </c>
      <c r="AB92" s="2" t="n">
        <v>1274625677.8738599</v>
      </c>
      <c r="AC92" s="2" t="n">
        <v>1920705660.4661601</v>
      </c>
      <c r="AD92" s="2" t="n">
        <v>4269497871.4703798</v>
      </c>
      <c r="AE92" s="2" t="n">
        <v>4280792962.5240202</v>
      </c>
      <c r="AF92" s="2" t="n">
        <v>4144108048.1237798</v>
      </c>
      <c r="AG92" s="2" t="n">
        <v>6218684819.2414198</v>
      </c>
      <c r="AH92" s="2" t="n">
        <v>5369387515.5441799</v>
      </c>
      <c r="AI92" s="2" t="n">
        <v>6085427137.7798204</v>
      </c>
      <c r="AJ92" s="2" t="n">
        <v>5280706452.6458998</v>
      </c>
      <c r="AK92" s="2" t="n">
        <v>3936219005.6603098</v>
      </c>
      <c r="AL92" s="2" t="n">
        <v>4084782629.91047</v>
      </c>
      <c r="AM92" s="2" t="n">
        <v>3799829956.3818302</v>
      </c>
      <c r="AN92" s="2" t="n">
        <v>3986450514.30902</v>
      </c>
      <c r="AO92" s="2" t="n">
        <v>3689004412.6029801</v>
      </c>
      <c r="AP92" s="2" t="n">
        <v>4699117869.1054697</v>
      </c>
      <c r="AQ92" s="2" t="n">
        <v>4047003637.3049302</v>
      </c>
      <c r="AR92" s="2" t="n">
        <v>4494634959.3697395</v>
      </c>
      <c r="AS92" s="2" t="n">
        <v>3364456189.3331099</v>
      </c>
      <c r="AT92" s="2" t="n">
        <v>4268543769.7567</v>
      </c>
      <c r="AU92" s="2" t="n">
        <v>1742190039.54895</v>
      </c>
      <c r="AV92" s="2"/>
    </row>
    <row r="93">
      <c r="A93" t="str">
        <f t="shared" si="7"/>
        <v>International</v>
      </c>
      <c r="B93" t="str">
        <f t="shared" si="8"/>
        <v>Land Vehicles</v>
      </c>
      <c r="C93" s="2" t="n">
        <f t="shared" si="9"/>
        <v>725501990.89296901</v>
      </c>
      <c r="D93" s="2" t="n">
        <f t="shared" si="10"/>
        <v>235196650.14084801</v>
      </c>
      <c r="E93" s="2" t="n">
        <f t="shared" si="11"/>
        <v>191833460.8633</v>
      </c>
      <c r="F93" s="2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338</v>
      </c>
      <c r="M93" t="s">
        <v>330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 t="n">
        <v>722182047.60321999</v>
      </c>
      <c r="Y93" s="2" t="n">
        <v>43617173.506496102</v>
      </c>
      <c r="Z93" s="2" t="n">
        <v>70842519.981549501</v>
      </c>
      <c r="AA93" s="2" t="n">
        <v>89982126.591583595</v>
      </c>
      <c r="AB93" s="2" t="n">
        <v>310055641.29153401</v>
      </c>
      <c r="AC93" s="2" t="n">
        <v>737696988.02753901</v>
      </c>
      <c r="AD93" s="2" t="n">
        <v>683588219.86927795</v>
      </c>
      <c r="AE93" s="2" t="n">
        <v>1831212859.5769601</v>
      </c>
      <c r="AF93" s="2" t="n">
        <v>2002865871.92466</v>
      </c>
      <c r="AG93" s="2" t="n">
        <v>1744617941.1988101</v>
      </c>
      <c r="AH93" s="2" t="n">
        <v>4942639821.8460999</v>
      </c>
      <c r="AI93" s="2" t="n">
        <v>2388129554.87819</v>
      </c>
      <c r="AJ93" s="2" t="n">
        <v>691236133.23404598</v>
      </c>
      <c r="AK93" s="2" t="n">
        <v>372004158.64081401</v>
      </c>
      <c r="AL93" s="2" t="n">
        <v>388992094.29111898</v>
      </c>
      <c r="AM93" s="2" t="n">
        <v>725501990.89296901</v>
      </c>
      <c r="AN93" s="2" t="n">
        <v>357660921.70941198</v>
      </c>
      <c r="AO93" s="2" t="n">
        <v>316179109.51553202</v>
      </c>
      <c r="AP93" s="2" t="n">
        <v>432840636.51407599</v>
      </c>
      <c r="AQ93" s="2" t="n">
        <v>423526904.47747499</v>
      </c>
      <c r="AR93" s="2" t="n">
        <v>405539940.40644002</v>
      </c>
      <c r="AS93" s="2" t="n">
        <v>235196650.14084801</v>
      </c>
      <c r="AT93" s="2" t="n">
        <v>191833460.8633</v>
      </c>
      <c r="AU93" s="2" t="n">
        <v>129222405.96949799</v>
      </c>
      <c r="AV93" s="2"/>
    </row>
    <row r="94">
      <c r="A94" t="str">
        <f t="shared" si="7"/>
        <v>International</v>
      </c>
      <c r="B94" t="str">
        <f t="shared" si="8"/>
        <v>Missile Defense</v>
      </c>
      <c r="C94" s="2" t="n">
        <f t="shared" si="9"/>
        <v>15014655.160311799</v>
      </c>
      <c r="D94" s="2" t="n">
        <f t="shared" si="10"/>
        <v>6640751.5836020997</v>
      </c>
      <c r="E94" s="2" t="n">
        <f t="shared" si="11"/>
        <v>4495018.33</v>
      </c>
      <c r="F94" s="2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338</v>
      </c>
      <c r="M94" t="s">
        <v>331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 t="n">
        <v>-14515.9446404463</v>
      </c>
      <c r="Z94" s="2" t="n">
        <v>2365177.8457179298</v>
      </c>
      <c r="AA94" s="2" t="n">
        <v>3119975.1811840702</v>
      </c>
      <c r="AB94" s="2" t="n">
        <v>3007357.4446295099</v>
      </c>
      <c r="AC94" s="2" t="n">
        <v>6291366.3646525098</v>
      </c>
      <c r="AD94" s="2" t="n">
        <v>3065569.8998358799</v>
      </c>
      <c r="AE94" s="2" t="n">
        <v>4195273.9107865999</v>
      </c>
      <c r="AF94" s="2" t="n">
        <v>9632630.7480421606</v>
      </c>
      <c r="AG94" s="2" t="n">
        <v>14896295.0901764</v>
      </c>
      <c r="AH94" s="2" t="n">
        <v>42555542.837925099</v>
      </c>
      <c r="AI94" s="2" t="n">
        <v>77349504.932814702</v>
      </c>
      <c r="AJ94" s="2" t="n">
        <v>43972028.913361803</v>
      </c>
      <c r="AK94" s="2" t="n">
        <v>30396635.066307999</v>
      </c>
      <c r="AL94" s="2" t="n">
        <v>29056865.452226698</v>
      </c>
      <c r="AM94" s="2" t="n">
        <v>15014655.160311799</v>
      </c>
      <c r="AN94" s="2" t="n">
        <v>9767713.5406645406</v>
      </c>
      <c r="AO94" s="2" t="n">
        <v>8601248.0741738398</v>
      </c>
      <c r="AP94" s="2" t="n">
        <v>7781028.4669070002</v>
      </c>
      <c r="AQ94" s="2" t="n">
        <v>6878823.2696038904</v>
      </c>
      <c r="AR94" s="2" t="n">
        <v>6824544.3547222205</v>
      </c>
      <c r="AS94" s="2" t="n">
        <v>6640751.5836020997</v>
      </c>
      <c r="AT94" s="2" t="n">
        <v>4495018.33</v>
      </c>
      <c r="AU94" s="2" t="n">
        <v>5750453.84421374</v>
      </c>
      <c r="AV94" s="2"/>
    </row>
    <row r="95">
      <c r="A95" t="str">
        <f t="shared" si="7"/>
        <v>International</v>
      </c>
      <c r="B95" t="str">
        <f t="shared" si="8"/>
        <v>Ordnance and Missiles</v>
      </c>
      <c r="C95" s="2" t="n">
        <f t="shared" si="9"/>
        <v>224080872.04705501</v>
      </c>
      <c r="D95" s="2" t="n">
        <f t="shared" si="10"/>
        <v>693225325.79567695</v>
      </c>
      <c r="E95" s="2" t="n">
        <f t="shared" si="11"/>
        <v>620763272.72549999</v>
      </c>
      <c r="F95" s="2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338</v>
      </c>
      <c r="M95" t="s">
        <v>332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 t="n">
        <v>51688729.541282803</v>
      </c>
      <c r="Y95" s="2" t="n">
        <v>54639447.975882903</v>
      </c>
      <c r="Z95" s="2" t="n">
        <v>117759326.469521</v>
      </c>
      <c r="AA95" s="2" t="n">
        <v>261771377.23314101</v>
      </c>
      <c r="AB95" s="2" t="n">
        <v>318365530.93901199</v>
      </c>
      <c r="AC95" s="2" t="n">
        <v>590998746.066064</v>
      </c>
      <c r="AD95" s="2" t="n">
        <v>586112154.33492601</v>
      </c>
      <c r="AE95" s="2" t="n">
        <v>902016923.99343097</v>
      </c>
      <c r="AF95" s="2" t="n">
        <v>2021461506.8173499</v>
      </c>
      <c r="AG95" s="2" t="n">
        <v>881943002.38745904</v>
      </c>
      <c r="AH95" s="2" t="n">
        <v>873773572.24805403</v>
      </c>
      <c r="AI95" s="2" t="n">
        <v>781868514.64748204</v>
      </c>
      <c r="AJ95" s="2" t="n">
        <v>612172709.12576795</v>
      </c>
      <c r="AK95" s="2" t="n">
        <v>274383362.38637698</v>
      </c>
      <c r="AL95" s="2" t="n">
        <v>267464241.32846701</v>
      </c>
      <c r="AM95" s="2" t="n">
        <v>224080872.04705501</v>
      </c>
      <c r="AN95" s="2" t="n">
        <v>282846202.684223</v>
      </c>
      <c r="AO95" s="2" t="n">
        <v>971866278.60284305</v>
      </c>
      <c r="AP95" s="2" t="n">
        <v>476345009.49270499</v>
      </c>
      <c r="AQ95" s="2" t="n">
        <v>875030735.10803103</v>
      </c>
      <c r="AR95" s="2" t="n">
        <v>539797819.96193099</v>
      </c>
      <c r="AS95" s="2" t="n">
        <v>693225325.79567695</v>
      </c>
      <c r="AT95" s="2" t="n">
        <v>620763272.72549999</v>
      </c>
      <c r="AU95" s="2" t="n">
        <v>922780102.71414697</v>
      </c>
      <c r="AV95" s="2"/>
    </row>
    <row r="96">
      <c r="A96" t="str">
        <f t="shared" si="7"/>
        <v>International</v>
      </c>
      <c r="B96" t="str">
        <f t="shared" si="8"/>
        <v>Other Products</v>
      </c>
      <c r="C96" s="2" t="n">
        <f t="shared" si="9"/>
        <v>4824713903.3694897</v>
      </c>
      <c r="D96" s="2" t="n">
        <f t="shared" si="10"/>
        <v>3542482524.6090999</v>
      </c>
      <c r="E96" s="2" t="n">
        <f t="shared" si="11"/>
        <v>5752487022.5262003</v>
      </c>
      <c r="F96" s="2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338</v>
      </c>
      <c r="M96" t="s">
        <v>333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 t="n">
        <v>283387047.47097301</v>
      </c>
      <c r="Y96" s="2" t="n">
        <v>324015197.42738497</v>
      </c>
      <c r="Z96" s="2" t="n">
        <v>1160910779.83427</v>
      </c>
      <c r="AA96" s="2" t="n">
        <v>999936725.67663598</v>
      </c>
      <c r="AB96" s="2" t="n">
        <v>1190971184.6651299</v>
      </c>
      <c r="AC96" s="2" t="n">
        <v>1019655170.2191401</v>
      </c>
      <c r="AD96" s="2" t="n">
        <v>6138242927.9672899</v>
      </c>
      <c r="AE96" s="2" t="n">
        <v>8150112518.8927698</v>
      </c>
      <c r="AF96" s="2" t="n">
        <v>11139158324.3659</v>
      </c>
      <c r="AG96" s="2" t="n">
        <v>14807062441.453501</v>
      </c>
      <c r="AH96" s="2" t="n">
        <v>14182020939.9956</v>
      </c>
      <c r="AI96" s="2" t="n">
        <v>12417366343.1166</v>
      </c>
      <c r="AJ96" s="2" t="n">
        <v>13211986209.997101</v>
      </c>
      <c r="AK96" s="2" t="n">
        <v>13225469727.9391</v>
      </c>
      <c r="AL96" s="2" t="n">
        <v>7025446470.7707396</v>
      </c>
      <c r="AM96" s="2" t="n">
        <v>4824713903.3694897</v>
      </c>
      <c r="AN96" s="2" t="n">
        <v>3672389227.9993</v>
      </c>
      <c r="AO96" s="2" t="n">
        <v>3558201913.9084501</v>
      </c>
      <c r="AP96" s="2" t="n">
        <v>4332882241.9327497</v>
      </c>
      <c r="AQ96" s="2" t="n">
        <v>3838301162.1051998</v>
      </c>
      <c r="AR96" s="2" t="n">
        <v>2935807703.2856498</v>
      </c>
      <c r="AS96" s="2" t="n">
        <v>3542482524.6090999</v>
      </c>
      <c r="AT96" s="2" t="n">
        <v>5752487022.5262003</v>
      </c>
      <c r="AU96" s="2" t="n">
        <v>2332223400.6115298</v>
      </c>
      <c r="AV96" s="2"/>
    </row>
    <row r="97">
      <c r="A97" t="str">
        <f t="shared" si="7"/>
        <v>International</v>
      </c>
      <c r="B97" t="str">
        <f t="shared" si="8"/>
        <v>Other R&amp;D and Knowledge Based</v>
      </c>
      <c r="C97" s="2" t="n">
        <f t="shared" si="9"/>
        <v>1335118603.2029099</v>
      </c>
      <c r="D97" s="2" t="n">
        <f t="shared" si="10"/>
        <v>1460386861.5908201</v>
      </c>
      <c r="E97" s="2" t="n">
        <f t="shared" si="11"/>
        <v>1008880092.5682</v>
      </c>
      <c r="F97" s="2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338</v>
      </c>
      <c r="M97" t="s">
        <v>334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 t="n">
        <v>13914520.157177599</v>
      </c>
      <c r="Y97" s="2" t="n">
        <v>21878510.004946802</v>
      </c>
      <c r="Z97" s="2" t="n">
        <v>45007228.256209701</v>
      </c>
      <c r="AA97" s="2" t="n">
        <v>36920414.200989597</v>
      </c>
      <c r="AB97" s="2" t="n">
        <v>53607500.299764298</v>
      </c>
      <c r="AC97" s="2" t="n">
        <v>56290225.239916801</v>
      </c>
      <c r="AD97" s="2" t="n">
        <v>191445617.09066001</v>
      </c>
      <c r="AE97" s="2" t="n">
        <v>331941317.90284699</v>
      </c>
      <c r="AF97" s="2" t="n">
        <v>565692369.477404</v>
      </c>
      <c r="AG97" s="2" t="n">
        <v>509030788.65211099</v>
      </c>
      <c r="AH97" s="2" t="n">
        <v>1201351599.21439</v>
      </c>
      <c r="AI97" s="2" t="n">
        <v>625572544.19421995</v>
      </c>
      <c r="AJ97" s="2" t="n">
        <v>483507517.19540101</v>
      </c>
      <c r="AK97" s="2" t="n">
        <v>713476937.22977197</v>
      </c>
      <c r="AL97" s="2" t="n">
        <v>704216465.27325594</v>
      </c>
      <c r="AM97" s="2" t="n">
        <v>1335118603.2029099</v>
      </c>
      <c r="AN97" s="2" t="n">
        <v>692591270.42081201</v>
      </c>
      <c r="AO97" s="2" t="n">
        <v>540551559.510342</v>
      </c>
      <c r="AP97" s="2" t="n">
        <v>770396741.13828599</v>
      </c>
      <c r="AQ97" s="2" t="n">
        <v>786201963.01137805</v>
      </c>
      <c r="AR97" s="2" t="n">
        <v>1047561381.73599</v>
      </c>
      <c r="AS97" s="2" t="n">
        <v>1460386861.5908201</v>
      </c>
      <c r="AT97" s="2" t="n">
        <v>1008880092.5682</v>
      </c>
      <c r="AU97" s="2" t="n">
        <v>103414396.82550199</v>
      </c>
      <c r="AV97" s="2"/>
    </row>
    <row r="98">
      <c r="A98" t="str">
        <f t="shared" si="7"/>
        <v>International</v>
      </c>
      <c r="B98" t="str">
        <f t="shared" si="8"/>
        <v>Other Services</v>
      </c>
      <c r="C98" s="2" t="n">
        <f t="shared" si="9"/>
        <v>517180235.72968501</v>
      </c>
      <c r="D98" s="2" t="n">
        <f t="shared" si="10"/>
        <v>548646771.134161</v>
      </c>
      <c r="E98" s="2" t="n">
        <f t="shared" si="11"/>
        <v>607664546.21420002</v>
      </c>
      <c r="F98" s="2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338</v>
      </c>
      <c r="M98" t="s">
        <v>335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 t="n">
        <v>82771604.584905505</v>
      </c>
      <c r="Y98" s="2" t="n">
        <v>60244434.058054499</v>
      </c>
      <c r="Z98" s="2" t="n">
        <v>106169187.611904</v>
      </c>
      <c r="AA98" s="2" t="n">
        <v>73911188.939934999</v>
      </c>
      <c r="AB98" s="2" t="n">
        <v>151310680.19618401</v>
      </c>
      <c r="AC98" s="2" t="n">
        <v>194200565.36463299</v>
      </c>
      <c r="AD98" s="2" t="n">
        <v>458789624.99879003</v>
      </c>
      <c r="AE98" s="2" t="n">
        <v>460324559.34039301</v>
      </c>
      <c r="AF98" s="2" t="n">
        <v>335237423.88031697</v>
      </c>
      <c r="AG98" s="2" t="n">
        <v>460512620.30133599</v>
      </c>
      <c r="AH98" s="2" t="n">
        <v>789533489.43198001</v>
      </c>
      <c r="AI98" s="2" t="n">
        <v>869564161.69942403</v>
      </c>
      <c r="AJ98" s="2" t="n">
        <v>1121387834.61081</v>
      </c>
      <c r="AK98" s="2" t="n">
        <v>954449025.427755</v>
      </c>
      <c r="AL98" s="2" t="n">
        <v>577016249.64409304</v>
      </c>
      <c r="AM98" s="2" t="n">
        <v>517180235.72968501</v>
      </c>
      <c r="AN98" s="2" t="n">
        <v>612753414.53235304</v>
      </c>
      <c r="AO98" s="2" t="n">
        <v>691537743.95045698</v>
      </c>
      <c r="AP98" s="2" t="n">
        <v>728520303.26122797</v>
      </c>
      <c r="AQ98" s="2" t="n">
        <v>677462757.22615099</v>
      </c>
      <c r="AR98" s="2" t="n">
        <v>646971444.22967601</v>
      </c>
      <c r="AS98" s="2" t="n">
        <v>548646771.134161</v>
      </c>
      <c r="AT98" s="2" t="n">
        <v>607664546.21420002</v>
      </c>
      <c r="AU98" s="2" t="n">
        <v>348092742.91982597</v>
      </c>
      <c r="AV98" s="2"/>
    </row>
    <row r="99">
      <c r="A99" t="str">
        <f t="shared" si="7"/>
        <v>International</v>
      </c>
      <c r="B99" t="str">
        <f t="shared" si="8"/>
        <v>Ships &amp; Submarines</v>
      </c>
      <c r="C99" s="2" t="n">
        <f t="shared" si="9"/>
        <v>328648799.97477901</v>
      </c>
      <c r="D99" s="2" t="n">
        <f t="shared" si="10"/>
        <v>413954916.27063203</v>
      </c>
      <c r="E99" s="2" t="n">
        <f t="shared" si="11"/>
        <v>561150404.73570001</v>
      </c>
      <c r="F99" s="2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338</v>
      </c>
      <c r="M99" t="s">
        <v>336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 t="n">
        <v>9460600.3177139293</v>
      </c>
      <c r="Y99" s="2" t="n">
        <v>49583127.372659698</v>
      </c>
      <c r="Z99" s="2" t="n">
        <v>45095706.932001702</v>
      </c>
      <c r="AA99" s="2" t="n">
        <v>40871404.392206803</v>
      </c>
      <c r="AB99" s="2" t="n">
        <v>44052128.713073798</v>
      </c>
      <c r="AC99" s="2" t="n">
        <v>97028257.157687306</v>
      </c>
      <c r="AD99" s="2" t="n">
        <v>176271075.92840099</v>
      </c>
      <c r="AE99" s="2" t="n">
        <v>316857534.61194301</v>
      </c>
      <c r="AF99" s="2" t="n">
        <v>319736391.15327501</v>
      </c>
      <c r="AG99" s="2" t="n">
        <v>348545559.06469101</v>
      </c>
      <c r="AH99" s="2" t="n">
        <v>297821175.30858803</v>
      </c>
      <c r="AI99" s="2" t="n">
        <v>285567138.35620397</v>
      </c>
      <c r="AJ99" s="2" t="n">
        <v>251763612.33156699</v>
      </c>
      <c r="AK99" s="2" t="n">
        <v>297471927.81562299</v>
      </c>
      <c r="AL99" s="2" t="n">
        <v>347704282.01792997</v>
      </c>
      <c r="AM99" s="2" t="n">
        <v>328648799.97477901</v>
      </c>
      <c r="AN99" s="2" t="n">
        <v>475265639.64462602</v>
      </c>
      <c r="AO99" s="2" t="n">
        <v>459191267.016056</v>
      </c>
      <c r="AP99" s="2" t="n">
        <v>486568876.14288801</v>
      </c>
      <c r="AQ99" s="2" t="n">
        <v>405313290.75725597</v>
      </c>
      <c r="AR99" s="2" t="n">
        <v>384736922.77339101</v>
      </c>
      <c r="AS99" s="2" t="n">
        <v>413954916.27063203</v>
      </c>
      <c r="AT99" s="2" t="n">
        <v>561150404.73570001</v>
      </c>
      <c r="AU99" s="2" t="n">
        <v>216810794.129774</v>
      </c>
      <c r="AV99" s="2"/>
    </row>
    <row r="100">
      <c r="A100" t="str">
        <f t="shared" si="7"/>
        <v>International</v>
      </c>
      <c r="B100" t="str">
        <f t="shared" si="8"/>
        <v>Space Systems</v>
      </c>
      <c r="C100" s="2" t="n">
        <f t="shared" si="9"/>
        <v>2140684.5865460602</v>
      </c>
      <c r="D100" s="2" t="n">
        <f t="shared" si="10"/>
        <v>98759.402267207901</v>
      </c>
      <c r="E100" s="2" t="n">
        <f t="shared" si="11"/>
        <v>2670</v>
      </c>
      <c r="F100" s="2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338</v>
      </c>
      <c r="M100" t="s">
        <v>337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 t="n">
        <v>2390808.5783105898</v>
      </c>
      <c r="Z100" s="2" t="n">
        <v>60932.167714651798</v>
      </c>
      <c r="AA100" s="2" t="n">
        <v>2516527.5810654899</v>
      </c>
      <c r="AB100" s="2" t="n">
        <v>12089904.645137601</v>
      </c>
      <c r="AC100" s="2" t="n">
        <v>27617795.9332949</v>
      </c>
      <c r="AD100" s="2" t="n">
        <v>26320594.752555501</v>
      </c>
      <c r="AE100" s="2" t="n">
        <v>16534409.8091191</v>
      </c>
      <c r="AF100" s="2" t="n">
        <v>25507996.908912402</v>
      </c>
      <c r="AG100" s="2" t="n">
        <v>24899856.659514301</v>
      </c>
      <c r="AH100" s="2" t="n">
        <v>17471166.508467302</v>
      </c>
      <c r="AI100" s="2" t="n">
        <v>11135392.8092234</v>
      </c>
      <c r="AJ100" s="2" t="n">
        <v>8889324.4003595002</v>
      </c>
      <c r="AK100" s="2" t="n">
        <v>643831.57519054995</v>
      </c>
      <c r="AL100" s="2" t="n">
        <v>925750.71355783904</v>
      </c>
      <c r="AM100" s="2" t="n">
        <v>2140684.5865460602</v>
      </c>
      <c r="AN100" s="2" t="n">
        <v>93232.129945332796</v>
      </c>
      <c r="AO100" s="2" t="n">
        <v>1793533.8205707399</v>
      </c>
      <c r="AP100" s="2" t="n">
        <v>704562.90511758404</v>
      </c>
      <c r="AQ100" s="2" t="n">
        <v>-22728.652226054899</v>
      </c>
      <c r="AR100" s="2" t="n">
        <v>179369.89959599101</v>
      </c>
      <c r="AS100" s="2" t="n">
        <v>98759.402267207901</v>
      </c>
      <c r="AT100" s="2" t="n">
        <v>2670</v>
      </c>
      <c r="AU100" s="2"/>
      <c r="AV100" s="2"/>
    </row>
    <row r="101">
      <c r="A101" t="str">
        <f t="shared" si="7"/>
        <v>International</v>
      </c>
      <c r="B101" t="str">
        <f t="shared" si="8"/>
        <v>Unlabeled</v>
      </c>
      <c r="C101" s="2" t="n">
        <f t="shared" si="9"/>
        <v>0</v>
      </c>
      <c r="D101" s="2" t="n">
        <f t="shared" si="10"/>
        <v>0</v>
      </c>
      <c r="E101" s="2" t="n">
        <f t="shared" si="11"/>
        <v>85138.203099999999</v>
      </c>
      <c r="F101" s="2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338</v>
      </c>
      <c r="M101" t="s">
        <v>324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n">
        <v>543039.75952684297</v>
      </c>
      <c r="AA101" s="2" t="n">
        <v>51229.921007024503</v>
      </c>
      <c r="AB101" s="2" t="n">
        <v>90375.168466330695</v>
      </c>
      <c r="AC101" s="2" t="n">
        <v>54044.672015242802</v>
      </c>
      <c r="AD101" s="2" t="n">
        <v>21840575.234593902</v>
      </c>
      <c r="AE101" s="2" t="n">
        <v>0</v>
      </c>
      <c r="AF101" s="2" t="n">
        <v>5878.1471274327896</v>
      </c>
      <c r="AG101" s="2" t="n">
        <v>-82298.150530102997</v>
      </c>
      <c r="AH101" s="2"/>
      <c r="AI101" s="2" t="n">
        <v>-2552.1214876306799</v>
      </c>
      <c r="AJ101" s="2"/>
      <c r="AK101" s="2"/>
      <c r="AL101" s="2"/>
      <c r="AM101" s="2"/>
      <c r="AN101" s="2" t="n">
        <v>-22716.673663993799</v>
      </c>
      <c r="AO101" s="2"/>
      <c r="AP101" s="2"/>
      <c r="AQ101" s="2"/>
      <c r="AR101" s="2"/>
      <c r="AS101" s="2" t="n">
        <v>0</v>
      </c>
      <c r="AT101" s="2" t="n">
        <v>85138.203099999999</v>
      </c>
      <c r="AU101" s="2"/>
      <c r="AV101" s="2"/>
    </row>
    <row r="102">
      <c r="A102" t="str">
        <f t="shared" si="7"/>
        <v>U.S. Big Five</v>
      </c>
      <c r="B102" t="str">
        <f t="shared" si="8"/>
        <v>Aircraft</v>
      </c>
      <c r="C102" s="2" t="n">
        <f t="shared" si="9"/>
        <v>43456458473.899597</v>
      </c>
      <c r="D102" s="2" t="n">
        <f t="shared" si="10"/>
        <v>54515335584.449501</v>
      </c>
      <c r="E102" s="2" t="n">
        <f t="shared" si="11"/>
        <v>53023910784.143204</v>
      </c>
      <c r="F102" s="2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339</v>
      </c>
      <c r="M102" t="s">
        <v>327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 t="n">
        <v>33458758600.3493</v>
      </c>
      <c r="Y102" s="2" t="n">
        <v>34309001730.053398</v>
      </c>
      <c r="Z102" s="2" t="n">
        <v>37202599413.816597</v>
      </c>
      <c r="AA102" s="2" t="n">
        <v>47447271161.431999</v>
      </c>
      <c r="AB102" s="2" t="n">
        <v>42528811397.801102</v>
      </c>
      <c r="AC102" s="2" t="n">
        <v>37589974678.866402</v>
      </c>
      <c r="AD102" s="2" t="n">
        <v>45622287496.417603</v>
      </c>
      <c r="AE102" s="2" t="n">
        <v>50853347323.772499</v>
      </c>
      <c r="AF102" s="2" t="n">
        <v>50742021187.167</v>
      </c>
      <c r="AG102" s="2" t="n">
        <v>50752501038.195503</v>
      </c>
      <c r="AH102" s="2" t="n">
        <v>46232019361.339699</v>
      </c>
      <c r="AI102" s="2" t="n">
        <v>52049178872.670898</v>
      </c>
      <c r="AJ102" s="2" t="n">
        <v>59982806082.418602</v>
      </c>
      <c r="AK102" s="2" t="n">
        <v>57492168259.621902</v>
      </c>
      <c r="AL102" s="2" t="n">
        <v>40358821602.216103</v>
      </c>
      <c r="AM102" s="2" t="n">
        <v>43456458473.899597</v>
      </c>
      <c r="AN102" s="2" t="n">
        <v>61580849364.748596</v>
      </c>
      <c r="AO102" s="2" t="n">
        <v>72104964860.804199</v>
      </c>
      <c r="AP102" s="2" t="n">
        <v>61159771411.294899</v>
      </c>
      <c r="AQ102" s="2" t="n">
        <v>61856082028.5298</v>
      </c>
      <c r="AR102" s="2" t="n">
        <v>82523078418.388504</v>
      </c>
      <c r="AS102" s="2" t="n">
        <v>54515335584.449501</v>
      </c>
      <c r="AT102" s="2" t="n">
        <v>53023910784.143204</v>
      </c>
      <c r="AU102" s="2" t="n">
        <v>37541177197.289703</v>
      </c>
      <c r="AV102" s="2"/>
    </row>
    <row r="103">
      <c r="A103" t="str">
        <f t="shared" si="7"/>
        <v>U.S. Big Five</v>
      </c>
      <c r="B103" t="str">
        <f t="shared" si="8"/>
        <v>Electronics, Comms, &amp; Sensors</v>
      </c>
      <c r="C103" s="2" t="n">
        <f t="shared" si="9"/>
        <v>11929607921.620701</v>
      </c>
      <c r="D103" s="2" t="n">
        <f t="shared" si="10"/>
        <v>10159474768.8262</v>
      </c>
      <c r="E103" s="2" t="n">
        <f t="shared" si="11"/>
        <v>10643046702.857599</v>
      </c>
      <c r="F103" s="2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339</v>
      </c>
      <c r="M103" t="s">
        <v>328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 t="n">
        <v>10282583655.1005</v>
      </c>
      <c r="Y103" s="2" t="n">
        <v>11119666227.2764</v>
      </c>
      <c r="Z103" s="2" t="n">
        <v>13336727133.030899</v>
      </c>
      <c r="AA103" s="2" t="n">
        <v>14583657546.280399</v>
      </c>
      <c r="AB103" s="2" t="n">
        <v>16288663206.7761</v>
      </c>
      <c r="AC103" s="2" t="n">
        <v>17520019459.978199</v>
      </c>
      <c r="AD103" s="2" t="n">
        <v>16820320262.6049</v>
      </c>
      <c r="AE103" s="2" t="n">
        <v>20312907218.441601</v>
      </c>
      <c r="AF103" s="2" t="n">
        <v>20246983955.680302</v>
      </c>
      <c r="AG103" s="2" t="n">
        <v>18522376038.7155</v>
      </c>
      <c r="AH103" s="2" t="n">
        <v>19888928452.999599</v>
      </c>
      <c r="AI103" s="2" t="n">
        <v>18004645860.0182</v>
      </c>
      <c r="AJ103" s="2" t="n">
        <v>16532340806.0317</v>
      </c>
      <c r="AK103" s="2" t="n">
        <v>13319578183.7603</v>
      </c>
      <c r="AL103" s="2" t="n">
        <v>12674128503.431</v>
      </c>
      <c r="AM103" s="2" t="n">
        <v>11929607921.620701</v>
      </c>
      <c r="AN103" s="2" t="n">
        <v>12285172591.3025</v>
      </c>
      <c r="AO103" s="2" t="n">
        <v>13075919518.8887</v>
      </c>
      <c r="AP103" s="2" t="n">
        <v>12806569357.502899</v>
      </c>
      <c r="AQ103" s="2" t="n">
        <v>13970764387.2073</v>
      </c>
      <c r="AR103" s="2" t="n">
        <v>11905954451.9034</v>
      </c>
      <c r="AS103" s="2" t="n">
        <v>10159474768.8262</v>
      </c>
      <c r="AT103" s="2" t="n">
        <v>10643046702.857599</v>
      </c>
      <c r="AU103" s="2" t="n">
        <v>5685643151.0059404</v>
      </c>
      <c r="AV103" s="2"/>
    </row>
    <row r="104">
      <c r="A104" t="str">
        <f t="shared" si="7"/>
        <v>U.S. Big Five</v>
      </c>
      <c r="B104" t="str">
        <f t="shared" si="8"/>
        <v>Facilities and Construction</v>
      </c>
      <c r="C104" s="2" t="n">
        <f t="shared" si="9"/>
        <v>310285757.08106101</v>
      </c>
      <c r="D104" s="2" t="n">
        <f t="shared" si="10"/>
        <v>375761523.74256402</v>
      </c>
      <c r="E104" s="2" t="n">
        <f t="shared" si="11"/>
        <v>519457901.27039999</v>
      </c>
      <c r="F104" s="2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339</v>
      </c>
      <c r="M104" t="s">
        <v>329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 t="n">
        <v>816970901.25389898</v>
      </c>
      <c r="Y104" s="2" t="n">
        <v>788519013.98220205</v>
      </c>
      <c r="Z104" s="2" t="n">
        <v>809671141.04710197</v>
      </c>
      <c r="AA104" s="2" t="n">
        <v>948397441.09020805</v>
      </c>
      <c r="AB104" s="2" t="n">
        <v>929355488.12355602</v>
      </c>
      <c r="AC104" s="2" t="n">
        <v>797872949.29776502</v>
      </c>
      <c r="AD104" s="2" t="n">
        <v>842805016.44370794</v>
      </c>
      <c r="AE104" s="2" t="n">
        <v>726081514.93044305</v>
      </c>
      <c r="AF104" s="2" t="n">
        <v>769477667.70631099</v>
      </c>
      <c r="AG104" s="2" t="n">
        <v>1041821986.05669</v>
      </c>
      <c r="AH104" s="2" t="n">
        <v>888196155.40655303</v>
      </c>
      <c r="AI104" s="2" t="n">
        <v>956986194.760252</v>
      </c>
      <c r="AJ104" s="2" t="n">
        <v>812440491.83392</v>
      </c>
      <c r="AK104" s="2" t="n">
        <v>911853334.09555805</v>
      </c>
      <c r="AL104" s="2" t="n">
        <v>551095017.60478401</v>
      </c>
      <c r="AM104" s="2" t="n">
        <v>310285757.08106101</v>
      </c>
      <c r="AN104" s="2" t="n">
        <v>338476790.60242999</v>
      </c>
      <c r="AO104" s="2" t="n">
        <v>703805828.45670199</v>
      </c>
      <c r="AP104" s="2" t="n">
        <v>288895810.91080201</v>
      </c>
      <c r="AQ104" s="2" t="n">
        <v>202819616.56588501</v>
      </c>
      <c r="AR104" s="2" t="n">
        <v>213056167.83897799</v>
      </c>
      <c r="AS104" s="2" t="n">
        <v>375761523.74256402</v>
      </c>
      <c r="AT104" s="2" t="n">
        <v>519457901.27039999</v>
      </c>
      <c r="AU104" s="2" t="n">
        <v>664465542.68887806</v>
      </c>
      <c r="AV104" s="2"/>
    </row>
    <row r="105">
      <c r="A105" t="str">
        <f t="shared" si="7"/>
        <v>U.S. Big Five</v>
      </c>
      <c r="B105" t="str">
        <f t="shared" si="8"/>
        <v>Land Vehicles</v>
      </c>
      <c r="C105" s="2" t="n">
        <f t="shared" si="9"/>
        <v>1124869662.6329701</v>
      </c>
      <c r="D105" s="2" t="n">
        <f t="shared" si="10"/>
        <v>3332883707.1957302</v>
      </c>
      <c r="E105" s="2" t="n">
        <f t="shared" si="11"/>
        <v>4399340252.6106997</v>
      </c>
      <c r="F105" s="2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339</v>
      </c>
      <c r="M105" t="s">
        <v>330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 t="n">
        <v>1344410935.28037</v>
      </c>
      <c r="Y105" s="2" t="n">
        <v>1030186052.0077</v>
      </c>
      <c r="Z105" s="2" t="n">
        <v>1886411248.9021599</v>
      </c>
      <c r="AA105" s="2" t="n">
        <v>1673440934.17922</v>
      </c>
      <c r="AB105" s="2" t="n">
        <v>2126408327.20678</v>
      </c>
      <c r="AC105" s="2" t="n">
        <v>4548277492.2644501</v>
      </c>
      <c r="AD105" s="2" t="n">
        <v>7629093750.4390202</v>
      </c>
      <c r="AE105" s="2" t="n">
        <v>8726043919.2982197</v>
      </c>
      <c r="AF105" s="2" t="n">
        <v>9859883231.4592705</v>
      </c>
      <c r="AG105" s="2" t="n">
        <v>8728377289.9001808</v>
      </c>
      <c r="AH105" s="2" t="n">
        <v>5214666490.84583</v>
      </c>
      <c r="AI105" s="2" t="n">
        <v>3869257381.6064301</v>
      </c>
      <c r="AJ105" s="2" t="n">
        <v>3085100807.9847598</v>
      </c>
      <c r="AK105" s="2" t="n">
        <v>2342427798.23772</v>
      </c>
      <c r="AL105" s="2" t="n">
        <v>1893746200.2166901</v>
      </c>
      <c r="AM105" s="2" t="n">
        <v>1124869662.6329701</v>
      </c>
      <c r="AN105" s="2" t="n">
        <v>1281239299.42788</v>
      </c>
      <c r="AO105" s="2" t="n">
        <v>2146720482.6149001</v>
      </c>
      <c r="AP105" s="2" t="n">
        <v>3524325501.7966499</v>
      </c>
      <c r="AQ105" s="2" t="n">
        <v>2863071078.1581998</v>
      </c>
      <c r="AR105" s="2" t="n">
        <v>2650012666.0850501</v>
      </c>
      <c r="AS105" s="2" t="n">
        <v>3332883707.1957302</v>
      </c>
      <c r="AT105" s="2" t="n">
        <v>4399340252.6106997</v>
      </c>
      <c r="AU105" s="2" t="n">
        <v>2250311075.3474002</v>
      </c>
      <c r="AV105" s="2"/>
    </row>
    <row r="106">
      <c r="A106" t="str">
        <f t="shared" si="7"/>
        <v>U.S. Big Five</v>
      </c>
      <c r="B106" t="str">
        <f t="shared" si="8"/>
        <v>Missile Defense</v>
      </c>
      <c r="C106" s="2" t="n">
        <f t="shared" si="9"/>
        <v>9300130725.8504696</v>
      </c>
      <c r="D106" s="2" t="n">
        <f t="shared" si="10"/>
        <v>10503071462.5735</v>
      </c>
      <c r="E106" s="2" t="n">
        <f t="shared" si="11"/>
        <v>11464418960.5359</v>
      </c>
      <c r="F106" s="2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339</v>
      </c>
      <c r="M106" t="s">
        <v>331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 t="n">
        <v>3160512413.9205699</v>
      </c>
      <c r="Y106" s="2" t="n">
        <v>3680518427.7030401</v>
      </c>
      <c r="Z106" s="2" t="n">
        <v>5724999105.3752003</v>
      </c>
      <c r="AA106" s="2" t="n">
        <v>5881571069.1468601</v>
      </c>
      <c r="AB106" s="2" t="n">
        <v>6993793195.74893</v>
      </c>
      <c r="AC106" s="2" t="n">
        <v>7203369540.37743</v>
      </c>
      <c r="AD106" s="2" t="n">
        <v>7479336900.0134697</v>
      </c>
      <c r="AE106" s="2" t="n">
        <v>8783091587.0064392</v>
      </c>
      <c r="AF106" s="2" t="n">
        <v>9121369467.6860504</v>
      </c>
      <c r="AG106" s="2" t="n">
        <v>11588833415.152599</v>
      </c>
      <c r="AH106" s="2" t="n">
        <v>11832046636.7579</v>
      </c>
      <c r="AI106" s="2" t="n">
        <v>12206731822.568701</v>
      </c>
      <c r="AJ106" s="2" t="n">
        <v>12282956657.5217</v>
      </c>
      <c r="AK106" s="2" t="n">
        <v>11668238372.548901</v>
      </c>
      <c r="AL106" s="2" t="n">
        <v>8389693413.8067703</v>
      </c>
      <c r="AM106" s="2" t="n">
        <v>9300130725.8504696</v>
      </c>
      <c r="AN106" s="2" t="n">
        <v>9809890814.0501804</v>
      </c>
      <c r="AO106" s="2" t="n">
        <v>7882437294.7056103</v>
      </c>
      <c r="AP106" s="2" t="n">
        <v>12820195501.055201</v>
      </c>
      <c r="AQ106" s="2" t="n">
        <v>14152826850.329901</v>
      </c>
      <c r="AR106" s="2" t="n">
        <v>18890814631.780499</v>
      </c>
      <c r="AS106" s="2" t="n">
        <v>10503071462.5735</v>
      </c>
      <c r="AT106" s="2" t="n">
        <v>11464418960.5359</v>
      </c>
      <c r="AU106" s="2" t="n">
        <v>4872058579.3551397</v>
      </c>
      <c r="AV106" s="2"/>
    </row>
    <row r="107">
      <c r="A107" t="str">
        <f t="shared" si="7"/>
        <v>U.S. Big Five</v>
      </c>
      <c r="B107" t="str">
        <f t="shared" si="8"/>
        <v>Ordnance and Missiles</v>
      </c>
      <c r="C107" s="2" t="n">
        <f t="shared" si="9"/>
        <v>10139267571.312099</v>
      </c>
      <c r="D107" s="2" t="n">
        <f t="shared" si="10"/>
        <v>16641012664.454399</v>
      </c>
      <c r="E107" s="2" t="n">
        <f t="shared" si="11"/>
        <v>13539125204.200399</v>
      </c>
      <c r="F107" s="2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339</v>
      </c>
      <c r="M107" t="s">
        <v>332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 t="n">
        <v>8176690462.6137304</v>
      </c>
      <c r="Y107" s="2" t="n">
        <v>8174612454.5953197</v>
      </c>
      <c r="Z107" s="2" t="n">
        <v>11448051461.400101</v>
      </c>
      <c r="AA107" s="2" t="n">
        <v>13988167372.846901</v>
      </c>
      <c r="AB107" s="2" t="n">
        <v>13127608961.079901</v>
      </c>
      <c r="AC107" s="2" t="n">
        <v>12161394234.4737</v>
      </c>
      <c r="AD107" s="2" t="n">
        <v>12990751860.0471</v>
      </c>
      <c r="AE107" s="2" t="n">
        <v>13984047775.7355</v>
      </c>
      <c r="AF107" s="2" t="n">
        <v>14106233327.700399</v>
      </c>
      <c r="AG107" s="2" t="n">
        <v>13494990691.970501</v>
      </c>
      <c r="AH107" s="2" t="n">
        <v>12683782582.429399</v>
      </c>
      <c r="AI107" s="2" t="n">
        <v>10821664647.3641</v>
      </c>
      <c r="AJ107" s="2" t="n">
        <v>11411189230.0952</v>
      </c>
      <c r="AK107" s="2" t="n">
        <v>10062417779.7864</v>
      </c>
      <c r="AL107" s="2" t="n">
        <v>9389112501.3796196</v>
      </c>
      <c r="AM107" s="2" t="n">
        <v>10139267571.312099</v>
      </c>
      <c r="AN107" s="2" t="n">
        <v>13070968430.6073</v>
      </c>
      <c r="AO107" s="2" t="n">
        <v>13020049938.503599</v>
      </c>
      <c r="AP107" s="2" t="n">
        <v>16015593971.7631</v>
      </c>
      <c r="AQ107" s="2" t="n">
        <v>18310019818.309898</v>
      </c>
      <c r="AR107" s="2" t="n">
        <v>18716068962.245098</v>
      </c>
      <c r="AS107" s="2" t="n">
        <v>16641012664.454399</v>
      </c>
      <c r="AT107" s="2" t="n">
        <v>13539125204.200399</v>
      </c>
      <c r="AU107" s="2" t="n">
        <v>9991351029.4411201</v>
      </c>
      <c r="AV107" s="2"/>
    </row>
    <row r="108">
      <c r="A108" t="str">
        <f t="shared" si="7"/>
        <v>U.S. Big Five</v>
      </c>
      <c r="B108" t="str">
        <f t="shared" si="8"/>
        <v>Other Products</v>
      </c>
      <c r="C108" s="2" t="n">
        <f t="shared" si="9"/>
        <v>322816372.90368599</v>
      </c>
      <c r="D108" s="2" t="n">
        <f t="shared" si="10"/>
        <v>679379786.21735299</v>
      </c>
      <c r="E108" s="2" t="n">
        <f t="shared" si="11"/>
        <v>395512954.12879997</v>
      </c>
      <c r="F108" s="2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339</v>
      </c>
      <c r="M108" t="s">
        <v>333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 t="n">
        <v>228821357.08172101</v>
      </c>
      <c r="Y108" s="2" t="n">
        <v>264050267.07886899</v>
      </c>
      <c r="Z108" s="2" t="n">
        <v>302584439.38446403</v>
      </c>
      <c r="AA108" s="2" t="n">
        <v>362541096.38662702</v>
      </c>
      <c r="AB108" s="2" t="n">
        <v>357420891.52623898</v>
      </c>
      <c r="AC108" s="2" t="n">
        <v>477541005.26871502</v>
      </c>
      <c r="AD108" s="2" t="n">
        <v>564600173.12404001</v>
      </c>
      <c r="AE108" s="2" t="n">
        <v>638319456.88418603</v>
      </c>
      <c r="AF108" s="2" t="n">
        <v>641596055.13111198</v>
      </c>
      <c r="AG108" s="2" t="n">
        <v>696725835.00283003</v>
      </c>
      <c r="AH108" s="2" t="n">
        <v>516556915.45870298</v>
      </c>
      <c r="AI108" s="2" t="n">
        <v>642064519.82562101</v>
      </c>
      <c r="AJ108" s="2" t="n">
        <v>637945348.71223402</v>
      </c>
      <c r="AK108" s="2" t="n">
        <v>486665460.91290802</v>
      </c>
      <c r="AL108" s="2" t="n">
        <v>479159414.85084701</v>
      </c>
      <c r="AM108" s="2" t="n">
        <v>322816372.90368599</v>
      </c>
      <c r="AN108" s="2" t="n">
        <v>472007010.60649401</v>
      </c>
      <c r="AO108" s="2" t="n">
        <v>448040251.93634099</v>
      </c>
      <c r="AP108" s="2" t="n">
        <v>474908078.10369498</v>
      </c>
      <c r="AQ108" s="2" t="n">
        <v>448875111.46392602</v>
      </c>
      <c r="AR108" s="2" t="n">
        <v>357807042.90979302</v>
      </c>
      <c r="AS108" s="2" t="n">
        <v>679379786.21735299</v>
      </c>
      <c r="AT108" s="2" t="n">
        <v>395512954.12879997</v>
      </c>
      <c r="AU108" s="2" t="n">
        <v>207650586.60436401</v>
      </c>
      <c r="AV108" s="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" t="n">
        <f t="shared" ref="C109:C140" si="19">AM109</f>
        <v>3548292049.1566601</v>
      </c>
      <c r="D109" s="2" t="n">
        <f t="shared" ref="D109:D140" si="20">AS109</f>
        <v>9187587988.6691399</v>
      </c>
      <c r="E109" s="2" t="n">
        <f t="shared" ref="E109:E140" si="21">AT109</f>
        <v>9608494732.5118999</v>
      </c>
      <c r="F109" s="2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339</v>
      </c>
      <c r="M109" t="s">
        <v>334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 t="n">
        <v>2497669487.1335101</v>
      </c>
      <c r="Y109" s="2" t="n">
        <v>2071538628.07425</v>
      </c>
      <c r="Z109" s="2" t="n">
        <v>3489975160.4783301</v>
      </c>
      <c r="AA109" s="2" t="n">
        <v>4131880061.1535201</v>
      </c>
      <c r="AB109" s="2" t="n">
        <v>4521134447.8560801</v>
      </c>
      <c r="AC109" s="2" t="n">
        <v>5347685127.3745098</v>
      </c>
      <c r="AD109" s="2" t="n">
        <v>6665005656.5075703</v>
      </c>
      <c r="AE109" s="2" t="n">
        <v>5630505169.6681805</v>
      </c>
      <c r="AF109" s="2" t="n">
        <v>5989780416.6182404</v>
      </c>
      <c r="AG109" s="2" t="n">
        <v>5585397465.16185</v>
      </c>
      <c r="AH109" s="2" t="n">
        <v>5722577047.5700302</v>
      </c>
      <c r="AI109" s="2" t="n">
        <v>5461166339.43577</v>
      </c>
      <c r="AJ109" s="2" t="n">
        <v>4703452635.3630505</v>
      </c>
      <c r="AK109" s="2" t="n">
        <v>3917363747.7077899</v>
      </c>
      <c r="AL109" s="2" t="n">
        <v>3290203349.5873199</v>
      </c>
      <c r="AM109" s="2" t="n">
        <v>3548292049.1566601</v>
      </c>
      <c r="AN109" s="2" t="n">
        <v>4016042786.4211402</v>
      </c>
      <c r="AO109" s="2" t="n">
        <v>3789565318.9414401</v>
      </c>
      <c r="AP109" s="2" t="n">
        <v>4266286827.0953202</v>
      </c>
      <c r="AQ109" s="2" t="n">
        <v>5479190353.0547304</v>
      </c>
      <c r="AR109" s="2" t="n">
        <v>4829897541.4377899</v>
      </c>
      <c r="AS109" s="2" t="n">
        <v>9187587988.6691399</v>
      </c>
      <c r="AT109" s="2" t="n">
        <v>9608494732.5118999</v>
      </c>
      <c r="AU109" s="2" t="n">
        <v>7708831289.5371504</v>
      </c>
      <c r="AV109" s="2"/>
    </row>
    <row r="110">
      <c r="A110" t="str">
        <f t="shared" si="17"/>
        <v>U.S. Big Five</v>
      </c>
      <c r="B110" t="str">
        <f t="shared" si="18"/>
        <v>Other Services</v>
      </c>
      <c r="C110" s="2" t="n">
        <f t="shared" si="19"/>
        <v>2095740646.2779901</v>
      </c>
      <c r="D110" s="2" t="n">
        <f t="shared" si="20"/>
        <v>1531612132.0660501</v>
      </c>
      <c r="E110" s="2" t="n">
        <f t="shared" si="21"/>
        <v>1425218725.8613999</v>
      </c>
      <c r="F110" s="2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339</v>
      </c>
      <c r="M110" t="s">
        <v>335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 t="n">
        <v>772738570.49931896</v>
      </c>
      <c r="Y110" s="2" t="n">
        <v>817164300.97047305</v>
      </c>
      <c r="Z110" s="2" t="n">
        <v>1032942820.55716</v>
      </c>
      <c r="AA110" s="2" t="n">
        <v>792581033.66928101</v>
      </c>
      <c r="AB110" s="2" t="n">
        <v>852559297.61969805</v>
      </c>
      <c r="AC110" s="2" t="n">
        <v>938415660.89849102</v>
      </c>
      <c r="AD110" s="2" t="n">
        <v>1717288730.43343</v>
      </c>
      <c r="AE110" s="2" t="n">
        <v>1239323252.8041201</v>
      </c>
      <c r="AF110" s="2" t="n">
        <v>2289677623.5658898</v>
      </c>
      <c r="AG110" s="2" t="n">
        <v>2465140496.4156899</v>
      </c>
      <c r="AH110" s="2" t="n">
        <v>2377713620.2362299</v>
      </c>
      <c r="AI110" s="2" t="n">
        <v>2863030993.0495701</v>
      </c>
      <c r="AJ110" s="2" t="n">
        <v>2732934939.8874898</v>
      </c>
      <c r="AK110" s="2" t="n">
        <v>2554100219.17731</v>
      </c>
      <c r="AL110" s="2" t="n">
        <v>2028066420.34306</v>
      </c>
      <c r="AM110" s="2" t="n">
        <v>2095740646.2779901</v>
      </c>
      <c r="AN110" s="2" t="n">
        <v>2263378614.5150499</v>
      </c>
      <c r="AO110" s="2" t="n">
        <v>2430915601.3278098</v>
      </c>
      <c r="AP110" s="2" t="n">
        <v>2429602350.8253398</v>
      </c>
      <c r="AQ110" s="2" t="n">
        <v>2332559277.8695102</v>
      </c>
      <c r="AR110" s="2" t="n">
        <v>1915104292.9291699</v>
      </c>
      <c r="AS110" s="2" t="n">
        <v>1531612132.0660501</v>
      </c>
      <c r="AT110" s="2" t="n">
        <v>1425218725.8613999</v>
      </c>
      <c r="AU110" s="2" t="n">
        <v>922673037.53181601</v>
      </c>
      <c r="AV110" s="2"/>
    </row>
    <row r="111">
      <c r="A111" t="str">
        <f t="shared" si="17"/>
        <v>U.S. Big Five</v>
      </c>
      <c r="B111" t="str">
        <f t="shared" si="18"/>
        <v>Ships &amp; Submarines</v>
      </c>
      <c r="C111" s="2" t="n">
        <f t="shared" si="19"/>
        <v>9989248219.2401695</v>
      </c>
      <c r="D111" s="2" t="n">
        <f t="shared" si="20"/>
        <v>12095764118.620001</v>
      </c>
      <c r="E111" s="2" t="n">
        <f t="shared" si="21"/>
        <v>13062989849.4312</v>
      </c>
      <c r="F111" s="2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339</v>
      </c>
      <c r="M111" t="s">
        <v>336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 t="n">
        <v>4289150941.4527798</v>
      </c>
      <c r="Y111" s="2" t="n">
        <v>5337194015.6549597</v>
      </c>
      <c r="Z111" s="2" t="n">
        <v>13316488361.367201</v>
      </c>
      <c r="AA111" s="2" t="n">
        <v>11256996293.8057</v>
      </c>
      <c r="AB111" s="2" t="n">
        <v>13590842418.6112</v>
      </c>
      <c r="AC111" s="2" t="n">
        <v>13766174518.499201</v>
      </c>
      <c r="AD111" s="2" t="n">
        <v>15580149844.818001</v>
      </c>
      <c r="AE111" s="2" t="n">
        <v>15450195972.839399</v>
      </c>
      <c r="AF111" s="2" t="n">
        <v>16399361321.376699</v>
      </c>
      <c r="AG111" s="2" t="n">
        <v>17879544487.5317</v>
      </c>
      <c r="AH111" s="2" t="n">
        <v>12020333866.747101</v>
      </c>
      <c r="AI111" s="2" t="n">
        <v>22291047164.196201</v>
      </c>
      <c r="AJ111" s="2" t="n">
        <v>10407734118.2299</v>
      </c>
      <c r="AK111" s="2" t="n">
        <v>9470279609.4882393</v>
      </c>
      <c r="AL111" s="2" t="n">
        <v>12631835891.165899</v>
      </c>
      <c r="AM111" s="2" t="n">
        <v>9989248219.2401695</v>
      </c>
      <c r="AN111" s="2" t="n">
        <v>11904134447.883301</v>
      </c>
      <c r="AO111" s="2" t="n">
        <v>10933231661.8797</v>
      </c>
      <c r="AP111" s="2" t="n">
        <v>11344522353.7274</v>
      </c>
      <c r="AQ111" s="2" t="n">
        <v>12337213418.1894</v>
      </c>
      <c r="AR111" s="2" t="n">
        <v>20036476653.946499</v>
      </c>
      <c r="AS111" s="2" t="n">
        <v>12095764118.620001</v>
      </c>
      <c r="AT111" s="2" t="n">
        <v>13062989849.4312</v>
      </c>
      <c r="AU111" s="2" t="n">
        <v>8418389056.4073496</v>
      </c>
      <c r="AV111" s="2"/>
    </row>
    <row r="112">
      <c r="A112" t="str">
        <f t="shared" si="17"/>
        <v>U.S. Big Five</v>
      </c>
      <c r="B112" t="str">
        <f t="shared" si="18"/>
        <v>Space Systems</v>
      </c>
      <c r="C112" s="2" t="n">
        <f t="shared" si="19"/>
        <v>5033769964.8896799</v>
      </c>
      <c r="D112" s="2" t="n">
        <f t="shared" si="20"/>
        <v>2760822256.6557398</v>
      </c>
      <c r="E112" s="2" t="n">
        <f t="shared" si="21"/>
        <v>3413000193.4499002</v>
      </c>
      <c r="F112" s="2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339</v>
      </c>
      <c r="M112" t="s">
        <v>337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 t="n">
        <v>3707546141.1704998</v>
      </c>
      <c r="Y112" s="2" t="n">
        <v>4838128860.1575499</v>
      </c>
      <c r="Z112" s="2" t="n">
        <v>4783471896.9951496</v>
      </c>
      <c r="AA112" s="2" t="n">
        <v>5672397382.2578602</v>
      </c>
      <c r="AB112" s="2" t="n">
        <v>6816413232.1698599</v>
      </c>
      <c r="AC112" s="2" t="n">
        <v>6263837896.2978201</v>
      </c>
      <c r="AD112" s="2" t="n">
        <v>7763102679.7611799</v>
      </c>
      <c r="AE112" s="2" t="n">
        <v>7845371888.5304298</v>
      </c>
      <c r="AF112" s="2" t="n">
        <v>9072056236.3139992</v>
      </c>
      <c r="AG112" s="2" t="n">
        <v>10186524238.097099</v>
      </c>
      <c r="AH112" s="2" t="n">
        <v>8177651109.3537502</v>
      </c>
      <c r="AI112" s="2" t="n">
        <v>10077749831.2451</v>
      </c>
      <c r="AJ112" s="2" t="n">
        <v>9713152825.9679298</v>
      </c>
      <c r="AK112" s="2" t="n">
        <v>6819474158.5957603</v>
      </c>
      <c r="AL112" s="2" t="n">
        <v>7543179497.2082195</v>
      </c>
      <c r="AM112" s="2" t="n">
        <v>5033769964.8896799</v>
      </c>
      <c r="AN112" s="2" t="n">
        <v>5045974302.9204702</v>
      </c>
      <c r="AO112" s="2" t="n">
        <v>4676888533.4489298</v>
      </c>
      <c r="AP112" s="2" t="n">
        <v>3651722549.3865299</v>
      </c>
      <c r="AQ112" s="2" t="n">
        <v>5985086737.3252201</v>
      </c>
      <c r="AR112" s="2" t="n">
        <v>6068277799.0877504</v>
      </c>
      <c r="AS112" s="2" t="n">
        <v>2760822256.6557398</v>
      </c>
      <c r="AT112" s="2" t="n">
        <v>3413000193.4499002</v>
      </c>
      <c r="AU112" s="2" t="n">
        <v>2053452288.1159101</v>
      </c>
      <c r="AV112" s="2"/>
    </row>
    <row r="113">
      <c r="A113" t="str">
        <f t="shared" si="17"/>
        <v>U.S. Big Five</v>
      </c>
      <c r="B113" t="str">
        <f t="shared" si="18"/>
        <v>Unlabeled</v>
      </c>
      <c r="C113" s="2" t="n">
        <f t="shared" si="19"/>
        <v>0</v>
      </c>
      <c r="D113" s="2" t="n">
        <f t="shared" si="20"/>
        <v>0</v>
      </c>
      <c r="E113" s="2" t="n">
        <f t="shared" si="21"/>
        <v>0</v>
      </c>
      <c r="F113" s="2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339</v>
      </c>
      <c r="M113" t="s">
        <v>324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 t="n">
        <v>14023531.4029334</v>
      </c>
      <c r="Y113" s="2" t="n">
        <v>2519026.17909759</v>
      </c>
      <c r="Z113" s="2" t="n">
        <v>26099245.134209</v>
      </c>
      <c r="AA113" s="2" t="n">
        <v>6047662.9171831999</v>
      </c>
      <c r="AB113" s="2" t="n">
        <v>37186.983217142602</v>
      </c>
      <c r="AC113" s="2" t="n">
        <v>-162051.684417838</v>
      </c>
      <c r="AD113" s="2" t="n">
        <v>3384267.73302407</v>
      </c>
      <c r="AE113" s="2" t="n">
        <v>0</v>
      </c>
      <c r="AF113" s="2" t="n">
        <v>0</v>
      </c>
      <c r="AG113" s="2" t="n">
        <v>794244.92008402105</v>
      </c>
      <c r="AH113" s="2" t="n">
        <v>-145.21327648565801</v>
      </c>
      <c r="AI113" s="2" t="n">
        <v>-8367.54836684365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</row>
    <row r="114">
      <c r="A114" t="str">
        <f t="shared" si="17"/>
        <v>U.S. Large</v>
      </c>
      <c r="B114" t="str">
        <f t="shared" si="18"/>
        <v>Aircraft</v>
      </c>
      <c r="C114" s="2" t="n">
        <f t="shared" si="19"/>
        <v>19688997952.6618</v>
      </c>
      <c r="D114" s="2" t="n">
        <f t="shared" si="20"/>
        <v>10830977406.625401</v>
      </c>
      <c r="E114" s="2" t="n">
        <f t="shared" si="21"/>
        <v>9584665699.3959999</v>
      </c>
      <c r="F114" s="2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340</v>
      </c>
      <c r="M114" t="s">
        <v>327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 t="n">
        <v>14097380029.951401</v>
      </c>
      <c r="Y114" s="2" t="n">
        <v>14193253296.0462</v>
      </c>
      <c r="Z114" s="2" t="n">
        <v>14449226050.757799</v>
      </c>
      <c r="AA114" s="2" t="n">
        <v>19340742244.273899</v>
      </c>
      <c r="AB114" s="2" t="n">
        <v>19620489747.046902</v>
      </c>
      <c r="AC114" s="2" t="n">
        <v>20610205945.707901</v>
      </c>
      <c r="AD114" s="2" t="n">
        <v>19901409789.836399</v>
      </c>
      <c r="AE114" s="2" t="n">
        <v>22409397910.1693</v>
      </c>
      <c r="AF114" s="2" t="n">
        <v>28006778551.2309</v>
      </c>
      <c r="AG114" s="2" t="n">
        <v>25631547116.458302</v>
      </c>
      <c r="AH114" s="2" t="n">
        <v>25276855641.200298</v>
      </c>
      <c r="AI114" s="2" t="n">
        <v>25765001979.325298</v>
      </c>
      <c r="AJ114" s="2" t="n">
        <v>25207841477.8521</v>
      </c>
      <c r="AK114" s="2" t="n">
        <v>20671612826.620998</v>
      </c>
      <c r="AL114" s="2" t="n">
        <v>20051298184.887001</v>
      </c>
      <c r="AM114" s="2" t="n">
        <v>19688997952.6618</v>
      </c>
      <c r="AN114" s="2" t="n">
        <v>17253012525.8848</v>
      </c>
      <c r="AO114" s="2" t="n">
        <v>15503837867.2012</v>
      </c>
      <c r="AP114" s="2" t="n">
        <v>19628061091.3759</v>
      </c>
      <c r="AQ114" s="2" t="n">
        <v>22852085344.793499</v>
      </c>
      <c r="AR114" s="2" t="n">
        <v>19602951264.159</v>
      </c>
      <c r="AS114" s="2" t="n">
        <v>10830977406.625401</v>
      </c>
      <c r="AT114" s="2" t="n">
        <v>9584665699.3959999</v>
      </c>
      <c r="AU114" s="2" t="n">
        <v>4975053451.8023005</v>
      </c>
      <c r="AV114" s="2"/>
    </row>
    <row r="115">
      <c r="A115" t="str">
        <f t="shared" si="17"/>
        <v>U.S. Large</v>
      </c>
      <c r="B115" t="str">
        <f t="shared" si="18"/>
        <v>Electronics, Comms, &amp; Sensors</v>
      </c>
      <c r="C115" s="2" t="n">
        <f t="shared" si="19"/>
        <v>13695465044.3379</v>
      </c>
      <c r="D115" s="2" t="n">
        <f t="shared" si="20"/>
        <v>14808998292.9077</v>
      </c>
      <c r="E115" s="2" t="n">
        <f t="shared" si="21"/>
        <v>14846044806.3913</v>
      </c>
      <c r="F115" s="2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340</v>
      </c>
      <c r="M115" t="s">
        <v>328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 t="n">
        <v>10385316307.7251</v>
      </c>
      <c r="Y115" s="2" t="n">
        <v>11075213705.795799</v>
      </c>
      <c r="Z115" s="2" t="n">
        <v>12324052122.3862</v>
      </c>
      <c r="AA115" s="2" t="n">
        <v>16172851562.9144</v>
      </c>
      <c r="AB115" s="2" t="n">
        <v>19796772814.705399</v>
      </c>
      <c r="AC115" s="2" t="n">
        <v>22713811271.111099</v>
      </c>
      <c r="AD115" s="2" t="n">
        <v>23739032775.275002</v>
      </c>
      <c r="AE115" s="2" t="n">
        <v>25950014098.487801</v>
      </c>
      <c r="AF115" s="2" t="n">
        <v>28397281487.9939</v>
      </c>
      <c r="AG115" s="2" t="n">
        <v>26838615430.2215</v>
      </c>
      <c r="AH115" s="2" t="n">
        <v>25614525666.937698</v>
      </c>
      <c r="AI115" s="2" t="n">
        <v>23588218576.469299</v>
      </c>
      <c r="AJ115" s="2" t="n">
        <v>20835299845.7771</v>
      </c>
      <c r="AK115" s="2" t="n">
        <v>16721519763.209801</v>
      </c>
      <c r="AL115" s="2" t="n">
        <v>15071310545.683901</v>
      </c>
      <c r="AM115" s="2" t="n">
        <v>13695465044.3379</v>
      </c>
      <c r="AN115" s="2" t="n">
        <v>15270873886.315001</v>
      </c>
      <c r="AO115" s="2" t="n">
        <v>16292878379.666599</v>
      </c>
      <c r="AP115" s="2" t="n">
        <v>18443244823.239601</v>
      </c>
      <c r="AQ115" s="2" t="n">
        <v>18698724184.6147</v>
      </c>
      <c r="AR115" s="2" t="n">
        <v>19426300595.782398</v>
      </c>
      <c r="AS115" s="2" t="n">
        <v>14808998292.9077</v>
      </c>
      <c r="AT115" s="2" t="n">
        <v>14846044806.3913</v>
      </c>
      <c r="AU115" s="2" t="n">
        <v>6304935672.9282999</v>
      </c>
      <c r="AV115" s="2"/>
    </row>
    <row r="116">
      <c r="A116" t="str">
        <f t="shared" si="17"/>
        <v>U.S. Large</v>
      </c>
      <c r="B116" t="str">
        <f t="shared" si="18"/>
        <v>Facilities and Construction</v>
      </c>
      <c r="C116" s="2" t="n">
        <f t="shared" si="19"/>
        <v>7252127690.6131401</v>
      </c>
      <c r="D116" s="2" t="n">
        <f t="shared" si="20"/>
        <v>8787801657.3379192</v>
      </c>
      <c r="E116" s="2" t="n">
        <f t="shared" si="21"/>
        <v>8492917084.0346003</v>
      </c>
      <c r="F116" s="2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340</v>
      </c>
      <c r="M116" t="s">
        <v>329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 t="n">
        <v>3914324976.9054799</v>
      </c>
      <c r="Y116" s="2" t="n">
        <v>4743296411.1817703</v>
      </c>
      <c r="Z116" s="2" t="n">
        <v>5249480644.6773396</v>
      </c>
      <c r="AA116" s="2" t="n">
        <v>11332782489.3009</v>
      </c>
      <c r="AB116" s="2" t="n">
        <v>11703963473.4163</v>
      </c>
      <c r="AC116" s="2" t="n">
        <v>10183846406.079399</v>
      </c>
      <c r="AD116" s="2" t="n">
        <v>10575355323.135799</v>
      </c>
      <c r="AE116" s="2" t="n">
        <v>10628254057.405899</v>
      </c>
      <c r="AF116" s="2" t="n">
        <v>15882685621.8783</v>
      </c>
      <c r="AG116" s="2" t="n">
        <v>17273755271.552101</v>
      </c>
      <c r="AH116" s="2" t="n">
        <v>16124363684.7208</v>
      </c>
      <c r="AI116" s="2" t="n">
        <v>12304043992.9876</v>
      </c>
      <c r="AJ116" s="2" t="n">
        <v>12358272550.0182</v>
      </c>
      <c r="AK116" s="2" t="n">
        <v>10089900801.1119</v>
      </c>
      <c r="AL116" s="2" t="n">
        <v>8526708170.6051798</v>
      </c>
      <c r="AM116" s="2" t="n">
        <v>7252127690.6131401</v>
      </c>
      <c r="AN116" s="2" t="n">
        <v>6790787032.33778</v>
      </c>
      <c r="AO116" s="2" t="n">
        <v>6003605402.8055897</v>
      </c>
      <c r="AP116" s="2" t="n">
        <v>7750027752.4659595</v>
      </c>
      <c r="AQ116" s="2" t="n">
        <v>10954802911.337</v>
      </c>
      <c r="AR116" s="2" t="n">
        <v>11453315800.517599</v>
      </c>
      <c r="AS116" s="2" t="n">
        <v>8787801657.3379192</v>
      </c>
      <c r="AT116" s="2" t="n">
        <v>8492917084.0346003</v>
      </c>
      <c r="AU116" s="2" t="n">
        <v>4161205070.20467</v>
      </c>
      <c r="AV116" s="2"/>
    </row>
    <row r="117">
      <c r="A117" t="str">
        <f t="shared" si="17"/>
        <v>U.S. Large</v>
      </c>
      <c r="B117" t="str">
        <f t="shared" si="18"/>
        <v>Land Vehicles</v>
      </c>
      <c r="C117" s="2" t="n">
        <f t="shared" si="19"/>
        <v>4021294818.7950401</v>
      </c>
      <c r="D117" s="2" t="n">
        <f t="shared" si="20"/>
        <v>4254312928.6932201</v>
      </c>
      <c r="E117" s="2" t="n">
        <f t="shared" si="21"/>
        <v>3722422928.9784002</v>
      </c>
      <c r="F117" s="2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340</v>
      </c>
      <c r="M117" t="s">
        <v>330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 t="n">
        <v>896515338.84436202</v>
      </c>
      <c r="Y117" s="2" t="n">
        <v>1388807750.4758301</v>
      </c>
      <c r="Z117" s="2" t="n">
        <v>1666972300.38782</v>
      </c>
      <c r="AA117" s="2" t="n">
        <v>2428166931.34519</v>
      </c>
      <c r="AB117" s="2" t="n">
        <v>4134961926.8643599</v>
      </c>
      <c r="AC117" s="2" t="n">
        <v>5640261445.7792196</v>
      </c>
      <c r="AD117" s="2" t="n">
        <v>6212241302.1090698</v>
      </c>
      <c r="AE117" s="2" t="n">
        <v>16851156252.6171</v>
      </c>
      <c r="AF117" s="2" t="n">
        <v>27395883398.176498</v>
      </c>
      <c r="AG117" s="2" t="n">
        <v>17666987424.566898</v>
      </c>
      <c r="AH117" s="2" t="n">
        <v>16793488046.0429</v>
      </c>
      <c r="AI117" s="2" t="n">
        <v>12523350739.8351</v>
      </c>
      <c r="AJ117" s="2" t="n">
        <v>6879276782.4240503</v>
      </c>
      <c r="AK117" s="2" t="n">
        <v>4013760398.9667902</v>
      </c>
      <c r="AL117" s="2" t="n">
        <v>2560738585.8769498</v>
      </c>
      <c r="AM117" s="2" t="n">
        <v>4021294818.7950401</v>
      </c>
      <c r="AN117" s="2" t="n">
        <v>4181708767.7565799</v>
      </c>
      <c r="AO117" s="2" t="n">
        <v>3580105306.5615301</v>
      </c>
      <c r="AP117" s="2" t="n">
        <v>7176278244.1182899</v>
      </c>
      <c r="AQ117" s="2" t="n">
        <v>6982431699.9594097</v>
      </c>
      <c r="AR117" s="2" t="n">
        <v>6537126217.3204098</v>
      </c>
      <c r="AS117" s="2" t="n">
        <v>4254312928.6932201</v>
      </c>
      <c r="AT117" s="2" t="n">
        <v>3722422928.9784002</v>
      </c>
      <c r="AU117" s="2" t="n">
        <v>2509763134.7058301</v>
      </c>
      <c r="AV117" s="2"/>
    </row>
    <row r="118">
      <c r="A118" t="str">
        <f t="shared" si="17"/>
        <v>U.S. Large</v>
      </c>
      <c r="B118" t="str">
        <f t="shared" si="18"/>
        <v>Missile Defense</v>
      </c>
      <c r="C118" s="2" t="n">
        <f t="shared" si="19"/>
        <v>810266199.88673306</v>
      </c>
      <c r="D118" s="2" t="n">
        <f t="shared" si="20"/>
        <v>871654060.08820605</v>
      </c>
      <c r="E118" s="2" t="n">
        <f t="shared" si="21"/>
        <v>591918045.89400005</v>
      </c>
      <c r="F118" s="2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340</v>
      </c>
      <c r="M118" t="s">
        <v>331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 t="n">
        <v>876017602.53871298</v>
      </c>
      <c r="Y118" s="2" t="n">
        <v>749883380.27000904</v>
      </c>
      <c r="Z118" s="2" t="n">
        <v>737432180.37054706</v>
      </c>
      <c r="AA118" s="2" t="n">
        <v>722677734.83479404</v>
      </c>
      <c r="AB118" s="2" t="n">
        <v>757379724.60629201</v>
      </c>
      <c r="AC118" s="2" t="n">
        <v>950931282.37813401</v>
      </c>
      <c r="AD118" s="2" t="n">
        <v>848228688.14418399</v>
      </c>
      <c r="AE118" s="2" t="n">
        <v>1155385959.33599</v>
      </c>
      <c r="AF118" s="2" t="n">
        <v>840841463.95025897</v>
      </c>
      <c r="AG118" s="2" t="n">
        <v>727501188.70292795</v>
      </c>
      <c r="AH118" s="2" t="n">
        <v>577258585.64149904</v>
      </c>
      <c r="AI118" s="2" t="n">
        <v>423232536.27427399</v>
      </c>
      <c r="AJ118" s="2" t="n">
        <v>456601667.34556401</v>
      </c>
      <c r="AK118" s="2" t="n">
        <v>484336119.17716402</v>
      </c>
      <c r="AL118" s="2" t="n">
        <v>537300574.89859605</v>
      </c>
      <c r="AM118" s="2" t="n">
        <v>810266199.88673306</v>
      </c>
      <c r="AN118" s="2" t="n">
        <v>806860136.85110295</v>
      </c>
      <c r="AO118" s="2" t="n">
        <v>815501101.186149</v>
      </c>
      <c r="AP118" s="2" t="n">
        <v>1110243551.2234199</v>
      </c>
      <c r="AQ118" s="2" t="n">
        <v>845574265.78394496</v>
      </c>
      <c r="AR118" s="2" t="n">
        <v>865172899.25013995</v>
      </c>
      <c r="AS118" s="2" t="n">
        <v>871654060.08820605</v>
      </c>
      <c r="AT118" s="2" t="n">
        <v>591918045.89400005</v>
      </c>
      <c r="AU118" s="2" t="n">
        <v>330453040.49753797</v>
      </c>
      <c r="AV118" s="2"/>
    </row>
    <row r="119">
      <c r="A119" t="str">
        <f t="shared" si="17"/>
        <v>U.S. Large</v>
      </c>
      <c r="B119" t="str">
        <f t="shared" si="18"/>
        <v>Ordnance and Missiles</v>
      </c>
      <c r="C119" s="2" t="n">
        <f t="shared" si="19"/>
        <v>2408567527.6011801</v>
      </c>
      <c r="D119" s="2" t="n">
        <f t="shared" si="20"/>
        <v>1768856357.7725301</v>
      </c>
      <c r="E119" s="2" t="n">
        <f t="shared" si="21"/>
        <v>1425241331.8324001</v>
      </c>
      <c r="F119" s="2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340</v>
      </c>
      <c r="M119" t="s">
        <v>332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 t="n">
        <v>3608009658.5757198</v>
      </c>
      <c r="Y119" s="2" t="n">
        <v>3153481094.2078099</v>
      </c>
      <c r="Z119" s="2" t="n">
        <v>3620140725.8199301</v>
      </c>
      <c r="AA119" s="2" t="n">
        <v>2368358330.2862701</v>
      </c>
      <c r="AB119" s="2" t="n">
        <v>3016844523.8262601</v>
      </c>
      <c r="AC119" s="2" t="n">
        <v>3259076225.01612</v>
      </c>
      <c r="AD119" s="2" t="n">
        <v>2639419101.3744502</v>
      </c>
      <c r="AE119" s="2" t="n">
        <v>3312797376.3396201</v>
      </c>
      <c r="AF119" s="2" t="n">
        <v>3614422388.5092301</v>
      </c>
      <c r="AG119" s="2" t="n">
        <v>3208520037.7901402</v>
      </c>
      <c r="AH119" s="2" t="n">
        <v>3111670237.7794299</v>
      </c>
      <c r="AI119" s="2" t="n">
        <v>3403511069.5630999</v>
      </c>
      <c r="AJ119" s="2" t="n">
        <v>3123694952.4353299</v>
      </c>
      <c r="AK119" s="2" t="n">
        <v>2734414098.6332002</v>
      </c>
      <c r="AL119" s="2" t="n">
        <v>2517591745.86938</v>
      </c>
      <c r="AM119" s="2" t="n">
        <v>2408567527.6011801</v>
      </c>
      <c r="AN119" s="2" t="n">
        <v>2675639687.81391</v>
      </c>
      <c r="AO119" s="2" t="n">
        <v>3154735210.7633801</v>
      </c>
      <c r="AP119" s="2" t="n">
        <v>3611302662.2251701</v>
      </c>
      <c r="AQ119" s="2" t="n">
        <v>2002439079.1272399</v>
      </c>
      <c r="AR119" s="2" t="n">
        <v>2361082708.9481401</v>
      </c>
      <c r="AS119" s="2" t="n">
        <v>1768856357.7725301</v>
      </c>
      <c r="AT119" s="2" t="n">
        <v>1425241331.8324001</v>
      </c>
      <c r="AU119" s="2" t="n">
        <v>768598762.36619699</v>
      </c>
      <c r="AV119" s="2"/>
    </row>
    <row r="120">
      <c r="A120" t="str">
        <f t="shared" si="17"/>
        <v>U.S. Large</v>
      </c>
      <c r="B120" t="str">
        <f t="shared" si="18"/>
        <v>Other Products</v>
      </c>
      <c r="C120" s="2" t="n">
        <f t="shared" si="19"/>
        <v>11006155284.5723</v>
      </c>
      <c r="D120" s="2" t="n">
        <f t="shared" si="20"/>
        <v>41490699751.349701</v>
      </c>
      <c r="E120" s="2" t="n">
        <f t="shared" si="21"/>
        <v>38925101393.385399</v>
      </c>
      <c r="F120" s="2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340</v>
      </c>
      <c r="M120" t="s">
        <v>333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 t="n">
        <v>4417743005.4359503</v>
      </c>
      <c r="Y120" s="2" t="n">
        <v>5498335012.3158703</v>
      </c>
      <c r="Z120" s="2" t="n">
        <v>5859640844.6272497</v>
      </c>
      <c r="AA120" s="2" t="n">
        <v>7195936253.9081697</v>
      </c>
      <c r="AB120" s="2" t="n">
        <v>8303633048.5995903</v>
      </c>
      <c r="AC120" s="2" t="n">
        <v>12431914938.445999</v>
      </c>
      <c r="AD120" s="2" t="n">
        <v>13829562561.452801</v>
      </c>
      <c r="AE120" s="2" t="n">
        <v>14717935909.708401</v>
      </c>
      <c r="AF120" s="2" t="n">
        <v>14788433613.470699</v>
      </c>
      <c r="AG120" s="2" t="n">
        <v>13469326190.5193</v>
      </c>
      <c r="AH120" s="2" t="n">
        <v>9964144613.1238804</v>
      </c>
      <c r="AI120" s="2" t="n">
        <v>11278955809.4923</v>
      </c>
      <c r="AJ120" s="2" t="n">
        <v>17923201356.159901</v>
      </c>
      <c r="AK120" s="2" t="n">
        <v>7791728898.1059799</v>
      </c>
      <c r="AL120" s="2" t="n">
        <v>12685412305.7146</v>
      </c>
      <c r="AM120" s="2" t="n">
        <v>11006155284.5723</v>
      </c>
      <c r="AN120" s="2" t="n">
        <v>10308973945.5436</v>
      </c>
      <c r="AO120" s="2" t="n">
        <v>12011062070.0448</v>
      </c>
      <c r="AP120" s="2" t="n">
        <v>12944359755.0282</v>
      </c>
      <c r="AQ120" s="2" t="n">
        <v>10951013813.6108</v>
      </c>
      <c r="AR120" s="2" t="n">
        <v>13489540177.7363</v>
      </c>
      <c r="AS120" s="2" t="n">
        <v>41490699751.349701</v>
      </c>
      <c r="AT120" s="2" t="n">
        <v>38925101393.385399</v>
      </c>
      <c r="AU120" s="2" t="n">
        <v>5926244509.5118504</v>
      </c>
      <c r="AV120" s="2"/>
    </row>
    <row r="121">
      <c r="A121" t="str">
        <f t="shared" si="17"/>
        <v>U.S. Large</v>
      </c>
      <c r="B121" t="str">
        <f t="shared" si="18"/>
        <v>Other R&amp;D and Knowledge Based</v>
      </c>
      <c r="C121" s="2" t="n">
        <f t="shared" si="19"/>
        <v>12704597622.459801</v>
      </c>
      <c r="D121" s="2" t="n">
        <f t="shared" si="20"/>
        <v>12603764421.2721</v>
      </c>
      <c r="E121" s="2" t="n">
        <f t="shared" si="21"/>
        <v>12460612009.8748</v>
      </c>
      <c r="F121" s="2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340</v>
      </c>
      <c r="M121" t="s">
        <v>334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 t="n">
        <v>6215554059.7817202</v>
      </c>
      <c r="Y121" s="2" t="n">
        <v>5740958838.7085304</v>
      </c>
      <c r="Z121" s="2" t="n">
        <v>7362594566.4220896</v>
      </c>
      <c r="AA121" s="2" t="n">
        <v>9755590051.1298409</v>
      </c>
      <c r="AB121" s="2" t="n">
        <v>9519975734.9497795</v>
      </c>
      <c r="AC121" s="2" t="n">
        <v>12040859120.5298</v>
      </c>
      <c r="AD121" s="2" t="n">
        <v>14090477232.146799</v>
      </c>
      <c r="AE121" s="2" t="n">
        <v>14537678837.6283</v>
      </c>
      <c r="AF121" s="2" t="n">
        <v>15481083897.9617</v>
      </c>
      <c r="AG121" s="2" t="n">
        <v>15999506585.2637</v>
      </c>
      <c r="AH121" s="2" t="n">
        <v>17200119036.745201</v>
      </c>
      <c r="AI121" s="2" t="n">
        <v>17777020319.038601</v>
      </c>
      <c r="AJ121" s="2" t="n">
        <v>17516351274.4995</v>
      </c>
      <c r="AK121" s="2" t="n">
        <v>14996734279.2701</v>
      </c>
      <c r="AL121" s="2" t="n">
        <v>13710544234.352501</v>
      </c>
      <c r="AM121" s="2" t="n">
        <v>12704597622.459801</v>
      </c>
      <c r="AN121" s="2" t="n">
        <v>11764158759.686001</v>
      </c>
      <c r="AO121" s="2" t="n">
        <v>11258773565.3291</v>
      </c>
      <c r="AP121" s="2" t="n">
        <v>11896278629.5697</v>
      </c>
      <c r="AQ121" s="2" t="n">
        <v>11483741839.0989</v>
      </c>
      <c r="AR121" s="2" t="n">
        <v>11883279198.2847</v>
      </c>
      <c r="AS121" s="2" t="n">
        <v>12603764421.2721</v>
      </c>
      <c r="AT121" s="2" t="n">
        <v>12460612009.8748</v>
      </c>
      <c r="AU121" s="2" t="n">
        <v>6185770594.0806398</v>
      </c>
      <c r="AV121" s="2"/>
    </row>
    <row r="122">
      <c r="A122" t="str">
        <f t="shared" si="17"/>
        <v>U.S. Large</v>
      </c>
      <c r="B122" t="str">
        <f t="shared" si="18"/>
        <v>Other Services</v>
      </c>
      <c r="C122" s="2" t="n">
        <f t="shared" si="19"/>
        <v>17132366267.1332</v>
      </c>
      <c r="D122" s="2" t="n">
        <f t="shared" si="20"/>
        <v>18147565603.358002</v>
      </c>
      <c r="E122" s="2" t="n">
        <f t="shared" si="21"/>
        <v>18378064007.162899</v>
      </c>
      <c r="F122" s="2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340</v>
      </c>
      <c r="M122" t="s">
        <v>335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 t="n">
        <v>4613521648.9326601</v>
      </c>
      <c r="Y122" s="2" t="n">
        <v>5206904618.0719004</v>
      </c>
      <c r="Z122" s="2" t="n">
        <v>7257559821.6533298</v>
      </c>
      <c r="AA122" s="2" t="n">
        <v>13670532799.5585</v>
      </c>
      <c r="AB122" s="2" t="n">
        <v>18862192405.793999</v>
      </c>
      <c r="AC122" s="2" t="n">
        <v>20517674711.816002</v>
      </c>
      <c r="AD122" s="2" t="n">
        <v>21325598420.684799</v>
      </c>
      <c r="AE122" s="2" t="n">
        <v>20675641571.187401</v>
      </c>
      <c r="AF122" s="2" t="n">
        <v>22653581272.062599</v>
      </c>
      <c r="AG122" s="2" t="n">
        <v>24934459620.147598</v>
      </c>
      <c r="AH122" s="2" t="n">
        <v>26324999032.954399</v>
      </c>
      <c r="AI122" s="2" t="n">
        <v>28694515042.3055</v>
      </c>
      <c r="AJ122" s="2" t="n">
        <v>23599777510.947701</v>
      </c>
      <c r="AK122" s="2" t="n">
        <v>22284282359.177601</v>
      </c>
      <c r="AL122" s="2" t="n">
        <v>19880197167.272099</v>
      </c>
      <c r="AM122" s="2" t="n">
        <v>17132366267.1332</v>
      </c>
      <c r="AN122" s="2" t="n">
        <v>17011382556.219601</v>
      </c>
      <c r="AO122" s="2" t="n">
        <v>17928597008.139999</v>
      </c>
      <c r="AP122" s="2" t="n">
        <v>19405478354.246899</v>
      </c>
      <c r="AQ122" s="2" t="n">
        <v>19450272342.2118</v>
      </c>
      <c r="AR122" s="2" t="n">
        <v>19110207870.6805</v>
      </c>
      <c r="AS122" s="2" t="n">
        <v>18147565603.358002</v>
      </c>
      <c r="AT122" s="2" t="n">
        <v>18378064007.162899</v>
      </c>
      <c r="AU122" s="2" t="n">
        <v>11744456218.5755</v>
      </c>
      <c r="AV122" s="2"/>
    </row>
    <row r="123">
      <c r="A123" t="str">
        <f t="shared" si="17"/>
        <v>U.S. Large</v>
      </c>
      <c r="B123" t="str">
        <f t="shared" si="18"/>
        <v>Ships &amp; Submarines</v>
      </c>
      <c r="C123" s="2" t="n">
        <f t="shared" si="19"/>
        <v>9807418904.8307495</v>
      </c>
      <c r="D123" s="2" t="n">
        <f t="shared" si="20"/>
        <v>12946715620.118299</v>
      </c>
      <c r="E123" s="2" t="n">
        <f t="shared" si="21"/>
        <v>10980221940.312</v>
      </c>
      <c r="F123" s="2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340</v>
      </c>
      <c r="M123" t="s">
        <v>336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 t="n">
        <v>6652607732.5576401</v>
      </c>
      <c r="Y123" s="2" t="n">
        <v>2083996967.9753599</v>
      </c>
      <c r="Z123" s="2" t="n">
        <v>2218459330.9468799</v>
      </c>
      <c r="AA123" s="2" t="n">
        <v>3738212229.5886402</v>
      </c>
      <c r="AB123" s="2" t="n">
        <v>4609274467.9127998</v>
      </c>
      <c r="AC123" s="2" t="n">
        <v>2712214470.77525</v>
      </c>
      <c r="AD123" s="2" t="n">
        <v>4013092457.6668401</v>
      </c>
      <c r="AE123" s="2" t="n">
        <v>3891807297.37256</v>
      </c>
      <c r="AF123" s="2" t="n">
        <v>5311419790.38871</v>
      </c>
      <c r="AG123" s="2" t="n">
        <v>5027563862.72575</v>
      </c>
      <c r="AH123" s="2" t="n">
        <v>5122374332.6707201</v>
      </c>
      <c r="AI123" s="2" t="n">
        <v>6778220828.95331</v>
      </c>
      <c r="AJ123" s="2" t="n">
        <v>13210360871.3274</v>
      </c>
      <c r="AK123" s="2" t="n">
        <v>13150635442.697201</v>
      </c>
      <c r="AL123" s="2" t="n">
        <v>10414788599.1003</v>
      </c>
      <c r="AM123" s="2" t="n">
        <v>9807418904.8307495</v>
      </c>
      <c r="AN123" s="2" t="n">
        <v>10745471530.6745</v>
      </c>
      <c r="AO123" s="2" t="n">
        <v>14015703864.683599</v>
      </c>
      <c r="AP123" s="2" t="n">
        <v>14175541774.379</v>
      </c>
      <c r="AQ123" s="2" t="n">
        <v>13864201509.291201</v>
      </c>
      <c r="AR123" s="2" t="n">
        <v>14901799263.223801</v>
      </c>
      <c r="AS123" s="2" t="n">
        <v>12946715620.118299</v>
      </c>
      <c r="AT123" s="2" t="n">
        <v>10980221940.312</v>
      </c>
      <c r="AU123" s="2" t="n">
        <v>7664142839.6795702</v>
      </c>
      <c r="AV123" s="2"/>
    </row>
    <row r="124">
      <c r="A124" t="str">
        <f t="shared" si="17"/>
        <v>U.S. Large</v>
      </c>
      <c r="B124" t="str">
        <f t="shared" si="18"/>
        <v>Space Systems</v>
      </c>
      <c r="C124" s="2" t="n">
        <f t="shared" si="19"/>
        <v>415407867.73577499</v>
      </c>
      <c r="D124" s="2" t="n">
        <f t="shared" si="20"/>
        <v>657778525.03219795</v>
      </c>
      <c r="E124" s="2" t="n">
        <f t="shared" si="21"/>
        <v>822791273.79709995</v>
      </c>
      <c r="F124" s="2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340</v>
      </c>
      <c r="M124" t="s">
        <v>337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 t="n">
        <v>495196146.96208698</v>
      </c>
      <c r="Y124" s="2" t="n">
        <v>594019285.99573505</v>
      </c>
      <c r="Z124" s="2" t="n">
        <v>936158881.89764202</v>
      </c>
      <c r="AA124" s="2" t="n">
        <v>1029777253.2970001</v>
      </c>
      <c r="AB124" s="2" t="n">
        <v>980173103.95420301</v>
      </c>
      <c r="AC124" s="2" t="n">
        <v>1403763053.1667399</v>
      </c>
      <c r="AD124" s="2" t="n">
        <v>1734283383.9126101</v>
      </c>
      <c r="AE124" s="2" t="n">
        <v>1454432028.04212</v>
      </c>
      <c r="AF124" s="2" t="n">
        <v>1449308798.23508</v>
      </c>
      <c r="AG124" s="2" t="n">
        <v>1494492739.17905</v>
      </c>
      <c r="AH124" s="2" t="n">
        <v>1424111419.4046099</v>
      </c>
      <c r="AI124" s="2" t="n">
        <v>1093525314.3684399</v>
      </c>
      <c r="AJ124" s="2" t="n">
        <v>820373830.73403096</v>
      </c>
      <c r="AK124" s="2" t="n">
        <v>846426529.91337299</v>
      </c>
      <c r="AL124" s="2" t="n">
        <v>421586936.16070902</v>
      </c>
      <c r="AM124" s="2" t="n">
        <v>415407867.73577499</v>
      </c>
      <c r="AN124" s="2" t="n">
        <v>421234247.463875</v>
      </c>
      <c r="AO124" s="2" t="n">
        <v>510104583.24672002</v>
      </c>
      <c r="AP124" s="2" t="n">
        <v>1016550092.17869</v>
      </c>
      <c r="AQ124" s="2" t="n">
        <v>830857882.17368102</v>
      </c>
      <c r="AR124" s="2" t="n">
        <v>925548302.70940197</v>
      </c>
      <c r="AS124" s="2" t="n">
        <v>657778525.03219795</v>
      </c>
      <c r="AT124" s="2" t="n">
        <v>822791273.79709995</v>
      </c>
      <c r="AU124" s="2" t="n">
        <v>171623430.86448601</v>
      </c>
      <c r="AV124" s="2"/>
    </row>
    <row r="125">
      <c r="A125" t="str">
        <f t="shared" si="17"/>
        <v>U.S. Large</v>
      </c>
      <c r="B125" t="str">
        <f t="shared" si="18"/>
        <v>Unlabeled</v>
      </c>
      <c r="C125" s="2" t="n">
        <f t="shared" si="19"/>
        <v>23988.951341511602</v>
      </c>
      <c r="D125" s="2" t="n">
        <f t="shared" si="20"/>
        <v>0</v>
      </c>
      <c r="E125" s="2" t="n">
        <f t="shared" si="21"/>
        <v>111730.14840000001</v>
      </c>
      <c r="F125" s="2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340</v>
      </c>
      <c r="M125" t="s">
        <v>324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 t="n">
        <v>9914651.0059446394</v>
      </c>
      <c r="Y125" s="2" t="n">
        <v>3522308.1955326102</v>
      </c>
      <c r="Z125" s="2" t="n">
        <v>47207494.756329298</v>
      </c>
      <c r="AA125" s="2" t="n">
        <v>22600275.800871801</v>
      </c>
      <c r="AB125" s="2" t="n">
        <v>677803.53819270502</v>
      </c>
      <c r="AC125" s="2" t="n">
        <v>1052822.6864470099</v>
      </c>
      <c r="AD125" s="2" t="n">
        <v>96025278.207255602</v>
      </c>
      <c r="AE125" s="2" t="n">
        <v>22880751.938753199</v>
      </c>
      <c r="AF125" s="2" t="n">
        <v>-100522.512989442</v>
      </c>
      <c r="AG125" s="2" t="n">
        <v>0</v>
      </c>
      <c r="AH125" s="2" t="n">
        <v>-45551.051331889801</v>
      </c>
      <c r="AI125" s="2" t="n">
        <v>-89030.087794459003</v>
      </c>
      <c r="AJ125" s="2" t="n">
        <v>-6800.1445666325299</v>
      </c>
      <c r="AK125" s="2" t="n">
        <v>-112651.75005556599</v>
      </c>
      <c r="AL125" s="2"/>
      <c r="AM125" s="2" t="n">
        <v>23988.951341511602</v>
      </c>
      <c r="AN125" s="2" t="n">
        <v>1665883.9441871799</v>
      </c>
      <c r="AO125" s="2" t="n">
        <v>-286.33735513120899</v>
      </c>
      <c r="AP125" s="2"/>
      <c r="AQ125" s="2"/>
      <c r="AR125" s="2"/>
      <c r="AS125" s="2"/>
      <c r="AT125" s="2" t="n">
        <v>111730.14840000001</v>
      </c>
      <c r="AU125" s="2"/>
      <c r="AV125" s="2"/>
    </row>
    <row r="126">
      <c r="A126" t="str">
        <f t="shared" si="17"/>
        <v>U.S. Medium</v>
      </c>
      <c r="B126" t="str">
        <f t="shared" si="18"/>
        <v>Aircraft</v>
      </c>
      <c r="C126" s="2" t="n">
        <f t="shared" si="19"/>
        <v>5935434571.7434397</v>
      </c>
      <c r="D126" s="2" t="n">
        <f t="shared" si="20"/>
        <v>7773954769.1275702</v>
      </c>
      <c r="E126" s="2" t="n">
        <f t="shared" si="21"/>
        <v>7661501230.7615004</v>
      </c>
      <c r="F126" s="2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341</v>
      </c>
      <c r="M126" t="s">
        <v>327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 t="n">
        <v>5050569914.0368605</v>
      </c>
      <c r="Y126" s="2" t="n">
        <v>4546248401.6198702</v>
      </c>
      <c r="Z126" s="2" t="n">
        <v>4241694791.1601601</v>
      </c>
      <c r="AA126" s="2" t="n">
        <v>3583062117.2493</v>
      </c>
      <c r="AB126" s="2" t="n">
        <v>4180556259.1926799</v>
      </c>
      <c r="AC126" s="2" t="n">
        <v>4546808198.2700901</v>
      </c>
      <c r="AD126" s="2" t="n">
        <v>4293815369.1613102</v>
      </c>
      <c r="AE126" s="2" t="n">
        <v>3992404398.6532502</v>
      </c>
      <c r="AF126" s="2" t="n">
        <v>4710057013.2434502</v>
      </c>
      <c r="AG126" s="2" t="n">
        <v>5042904436.2746601</v>
      </c>
      <c r="AH126" s="2" t="n">
        <v>6043788879.10431</v>
      </c>
      <c r="AI126" s="2" t="n">
        <v>6779961071.6637096</v>
      </c>
      <c r="AJ126" s="2" t="n">
        <v>7790863561.7572002</v>
      </c>
      <c r="AK126" s="2" t="n">
        <v>6533003448.9480305</v>
      </c>
      <c r="AL126" s="2" t="n">
        <v>5056700977.2479801</v>
      </c>
      <c r="AM126" s="2" t="n">
        <v>5935434571.7434397</v>
      </c>
      <c r="AN126" s="2" t="n">
        <v>5614598611.9907598</v>
      </c>
      <c r="AO126" s="2" t="n">
        <v>7473899979.2488403</v>
      </c>
      <c r="AP126" s="2" t="n">
        <v>8153572430.42875</v>
      </c>
      <c r="AQ126" s="2" t="n">
        <v>9563010860.7471809</v>
      </c>
      <c r="AR126" s="2" t="n">
        <v>9066622019.1098499</v>
      </c>
      <c r="AS126" s="2" t="n">
        <v>7773954769.1275702</v>
      </c>
      <c r="AT126" s="2" t="n">
        <v>7661501230.7615004</v>
      </c>
      <c r="AU126" s="2" t="n">
        <v>3884334414.23663</v>
      </c>
      <c r="AV126" s="2"/>
    </row>
    <row r="127">
      <c r="A127" t="str">
        <f t="shared" si="17"/>
        <v>U.S. Medium</v>
      </c>
      <c r="B127" t="str">
        <f t="shared" si="18"/>
        <v>Electronics, Comms, &amp; Sensors</v>
      </c>
      <c r="C127" s="2" t="n">
        <f t="shared" si="19"/>
        <v>9286871215.8073406</v>
      </c>
      <c r="D127" s="2" t="n">
        <f t="shared" si="20"/>
        <v>12890353987.1901</v>
      </c>
      <c r="E127" s="2" t="n">
        <f t="shared" si="21"/>
        <v>12928911109.6534</v>
      </c>
      <c r="F127" s="2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341</v>
      </c>
      <c r="M127" t="s">
        <v>328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 t="n">
        <v>6172484620.0849104</v>
      </c>
      <c r="Y127" s="2" t="n">
        <v>6809531556.9544096</v>
      </c>
      <c r="Z127" s="2" t="n">
        <v>7234825494.9383297</v>
      </c>
      <c r="AA127" s="2" t="n">
        <v>7955156823.24368</v>
      </c>
      <c r="AB127" s="2" t="n">
        <v>8896458669.2435799</v>
      </c>
      <c r="AC127" s="2" t="n">
        <v>9874918826.8358593</v>
      </c>
      <c r="AD127" s="2" t="n">
        <v>10676918624.037701</v>
      </c>
      <c r="AE127" s="2" t="n">
        <v>11997561382.225</v>
      </c>
      <c r="AF127" s="2" t="n">
        <v>13269012969.4002</v>
      </c>
      <c r="AG127" s="2" t="n">
        <v>14014319294.968399</v>
      </c>
      <c r="AH127" s="2" t="n">
        <v>13581554048.889999</v>
      </c>
      <c r="AI127" s="2" t="n">
        <v>12172625990.042601</v>
      </c>
      <c r="AJ127" s="2" t="n">
        <v>11762810536.5228</v>
      </c>
      <c r="AK127" s="2" t="n">
        <v>9389254655.3138409</v>
      </c>
      <c r="AL127" s="2" t="n">
        <v>9106078607.0916691</v>
      </c>
      <c r="AM127" s="2" t="n">
        <v>9286871215.8073406</v>
      </c>
      <c r="AN127" s="2" t="n">
        <v>9906881310.6191292</v>
      </c>
      <c r="AO127" s="2" t="n">
        <v>9996311576.6408901</v>
      </c>
      <c r="AP127" s="2" t="n">
        <v>12614343854.6453</v>
      </c>
      <c r="AQ127" s="2" t="n">
        <v>13042944585.815201</v>
      </c>
      <c r="AR127" s="2" t="n">
        <v>13456955565.3615</v>
      </c>
      <c r="AS127" s="2" t="n">
        <v>12890353987.1901</v>
      </c>
      <c r="AT127" s="2" t="n">
        <v>12928911109.6534</v>
      </c>
      <c r="AU127" s="2" t="n">
        <v>6168640374.3078203</v>
      </c>
      <c r="AV127" s="2"/>
    </row>
    <row r="128">
      <c r="A128" t="str">
        <f t="shared" si="17"/>
        <v>U.S. Medium</v>
      </c>
      <c r="B128" t="str">
        <f t="shared" si="18"/>
        <v>Facilities and Construction</v>
      </c>
      <c r="C128" s="2" t="n">
        <f t="shared" si="19"/>
        <v>15643282260.1406</v>
      </c>
      <c r="D128" s="2" t="n">
        <f t="shared" si="20"/>
        <v>20526930448.346199</v>
      </c>
      <c r="E128" s="2" t="n">
        <f t="shared" si="21"/>
        <v>22012587283.317101</v>
      </c>
      <c r="F128" s="2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341</v>
      </c>
      <c r="M128" t="s">
        <v>329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 t="n">
        <v>14215183152.5634</v>
      </c>
      <c r="Y128" s="2" t="n">
        <v>15036562213.078699</v>
      </c>
      <c r="Z128" s="2" t="n">
        <v>17343600206.588402</v>
      </c>
      <c r="AA128" s="2" t="n">
        <v>18245395038.946701</v>
      </c>
      <c r="AB128" s="2" t="n">
        <v>19141254653.060398</v>
      </c>
      <c r="AC128" s="2" t="n">
        <v>20566954522.559502</v>
      </c>
      <c r="AD128" s="2" t="n">
        <v>24415086309.5728</v>
      </c>
      <c r="AE128" s="2" t="n">
        <v>23924957481.7649</v>
      </c>
      <c r="AF128" s="2" t="n">
        <v>29310823474.4473</v>
      </c>
      <c r="AG128" s="2" t="n">
        <v>31271051529.830898</v>
      </c>
      <c r="AH128" s="2" t="n">
        <v>27637946170.538799</v>
      </c>
      <c r="AI128" s="2" t="n">
        <v>24604418003.379601</v>
      </c>
      <c r="AJ128" s="2" t="n">
        <v>18103572979.656399</v>
      </c>
      <c r="AK128" s="2" t="n">
        <v>15420295955.1476</v>
      </c>
      <c r="AL128" s="2" t="n">
        <v>16494137298.6572</v>
      </c>
      <c r="AM128" s="2" t="n">
        <v>15643282260.1406</v>
      </c>
      <c r="AN128" s="2" t="n">
        <v>14825360785.531799</v>
      </c>
      <c r="AO128" s="2" t="n">
        <v>15850739025.1432</v>
      </c>
      <c r="AP128" s="2" t="n">
        <v>18236860883.587502</v>
      </c>
      <c r="AQ128" s="2" t="n">
        <v>21486569642.788601</v>
      </c>
      <c r="AR128" s="2" t="n">
        <v>27070764895.898201</v>
      </c>
      <c r="AS128" s="2" t="n">
        <v>20526930448.346199</v>
      </c>
      <c r="AT128" s="2" t="n">
        <v>22012587283.317101</v>
      </c>
      <c r="AU128" s="2" t="n">
        <v>8197492740.8181295</v>
      </c>
      <c r="AV128" s="2"/>
    </row>
    <row r="129">
      <c r="A129" t="str">
        <f t="shared" si="17"/>
        <v>U.S. Medium</v>
      </c>
      <c r="B129" t="str">
        <f t="shared" si="18"/>
        <v>Land Vehicles</v>
      </c>
      <c r="C129" s="2" t="n">
        <f t="shared" si="19"/>
        <v>1837081708.79175</v>
      </c>
      <c r="D129" s="2" t="n">
        <f t="shared" si="20"/>
        <v>1481605025.2989399</v>
      </c>
      <c r="E129" s="2" t="n">
        <f t="shared" si="21"/>
        <v>1505149828.8917</v>
      </c>
      <c r="F129" s="2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341</v>
      </c>
      <c r="M129" t="s">
        <v>330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 t="n">
        <v>1780443626.7988701</v>
      </c>
      <c r="Y129" s="2" t="n">
        <v>1891737241.93736</v>
      </c>
      <c r="Z129" s="2" t="n">
        <v>2768224576.43047</v>
      </c>
      <c r="AA129" s="2" t="n">
        <v>8631936085.2165298</v>
      </c>
      <c r="AB129" s="2" t="n">
        <v>3585160842.7751498</v>
      </c>
      <c r="AC129" s="2" t="n">
        <v>8224393170.53545</v>
      </c>
      <c r="AD129" s="2" t="n">
        <v>5430415675.5998697</v>
      </c>
      <c r="AE129" s="2" t="n">
        <v>7890691198.4752398</v>
      </c>
      <c r="AF129" s="2" t="n">
        <v>10328887143.025801</v>
      </c>
      <c r="AG129" s="2" t="n">
        <v>6658087019.4633799</v>
      </c>
      <c r="AH129" s="2" t="n">
        <v>4047474656.8915401</v>
      </c>
      <c r="AI129" s="2" t="n">
        <v>4020007606.07723</v>
      </c>
      <c r="AJ129" s="2" t="n">
        <v>1222271132.1115601</v>
      </c>
      <c r="AK129" s="2" t="n">
        <v>1298157301.0188</v>
      </c>
      <c r="AL129" s="2" t="n">
        <v>1026828249.9167</v>
      </c>
      <c r="AM129" s="2" t="n">
        <v>1837081708.79175</v>
      </c>
      <c r="AN129" s="2" t="n">
        <v>1702250234.58323</v>
      </c>
      <c r="AO129" s="2" t="n">
        <v>2192025717.16539</v>
      </c>
      <c r="AP129" s="2" t="n">
        <v>1740762078.43852</v>
      </c>
      <c r="AQ129" s="2" t="n">
        <v>2504721938.2223001</v>
      </c>
      <c r="AR129" s="2" t="n">
        <v>1707357764.52915</v>
      </c>
      <c r="AS129" s="2" t="n">
        <v>1481605025.2989399</v>
      </c>
      <c r="AT129" s="2" t="n">
        <v>1505149828.8917</v>
      </c>
      <c r="AU129" s="2" t="n">
        <v>847448524.17694199</v>
      </c>
      <c r="AV129" s="2"/>
    </row>
    <row r="130">
      <c r="A130" t="str">
        <f t="shared" si="17"/>
        <v>U.S. Medium</v>
      </c>
      <c r="B130" t="str">
        <f t="shared" si="18"/>
        <v>Missile Defense</v>
      </c>
      <c r="C130" s="2" t="n">
        <f t="shared" si="19"/>
        <v>505154319.00282502</v>
      </c>
      <c r="D130" s="2" t="n">
        <f t="shared" si="20"/>
        <v>624968292.84063101</v>
      </c>
      <c r="E130" s="2" t="n">
        <f t="shared" si="21"/>
        <v>861994416.14890003</v>
      </c>
      <c r="F130" s="2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341</v>
      </c>
      <c r="M130" t="s">
        <v>331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 t="n">
        <v>262077972.32083201</v>
      </c>
      <c r="Y130" s="2" t="n">
        <v>396930016.21103799</v>
      </c>
      <c r="Z130" s="2" t="n">
        <v>382359848.90555501</v>
      </c>
      <c r="AA130" s="2" t="n">
        <v>493333518.14444703</v>
      </c>
      <c r="AB130" s="2" t="n">
        <v>503788349.82018203</v>
      </c>
      <c r="AC130" s="2" t="n">
        <v>572880509.20669603</v>
      </c>
      <c r="AD130" s="2" t="n">
        <v>471327337.83078301</v>
      </c>
      <c r="AE130" s="2" t="n">
        <v>657641731.24663901</v>
      </c>
      <c r="AF130" s="2" t="n">
        <v>898985313.58778095</v>
      </c>
      <c r="AG130" s="2" t="n">
        <v>682806813.45631194</v>
      </c>
      <c r="AH130" s="2" t="n">
        <v>558073023.296211</v>
      </c>
      <c r="AI130" s="2" t="n">
        <v>517127875.97353297</v>
      </c>
      <c r="AJ130" s="2" t="n">
        <v>604911050.17389202</v>
      </c>
      <c r="AK130" s="2" t="n">
        <v>587128528.59869695</v>
      </c>
      <c r="AL130" s="2" t="n">
        <v>744584001.48823094</v>
      </c>
      <c r="AM130" s="2" t="n">
        <v>505154319.00282502</v>
      </c>
      <c r="AN130" s="2" t="n">
        <v>568358907.95095599</v>
      </c>
      <c r="AO130" s="2" t="n">
        <v>547234047.85844004</v>
      </c>
      <c r="AP130" s="2" t="n">
        <v>665467284.23170304</v>
      </c>
      <c r="AQ130" s="2" t="n">
        <v>702665302.18498898</v>
      </c>
      <c r="AR130" s="2" t="n">
        <v>701450635.67638195</v>
      </c>
      <c r="AS130" s="2" t="n">
        <v>624968292.84063101</v>
      </c>
      <c r="AT130" s="2" t="n">
        <v>861994416.14890003</v>
      </c>
      <c r="AU130" s="2" t="n">
        <v>484549207.19434601</v>
      </c>
      <c r="AV130" s="2"/>
    </row>
    <row r="131">
      <c r="A131" t="str">
        <f t="shared" si="17"/>
        <v>U.S. Medium</v>
      </c>
      <c r="B131" t="str">
        <f t="shared" si="18"/>
        <v>Ordnance and Missiles</v>
      </c>
      <c r="C131" s="2" t="n">
        <f t="shared" si="19"/>
        <v>2124698368.53865</v>
      </c>
      <c r="D131" s="2" t="n">
        <f t="shared" si="20"/>
        <v>2871403558.6749802</v>
      </c>
      <c r="E131" s="2" t="n">
        <f t="shared" si="21"/>
        <v>3315834538.4429002</v>
      </c>
      <c r="F131" s="2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341</v>
      </c>
      <c r="M131" t="s">
        <v>332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 t="n">
        <v>1286888440.96543</v>
      </c>
      <c r="Y131" s="2" t="n">
        <v>1888998793.9043601</v>
      </c>
      <c r="Z131" s="2" t="n">
        <v>2465196734.36131</v>
      </c>
      <c r="AA131" s="2" t="n">
        <v>2428555089.8464799</v>
      </c>
      <c r="AB131" s="2" t="n">
        <v>2223423463.7674198</v>
      </c>
      <c r="AC131" s="2" t="n">
        <v>2691413430.8141799</v>
      </c>
      <c r="AD131" s="2" t="n">
        <v>2244777180.6778498</v>
      </c>
      <c r="AE131" s="2" t="n">
        <v>3437782905.1290598</v>
      </c>
      <c r="AF131" s="2" t="n">
        <v>3160920674.8425398</v>
      </c>
      <c r="AG131" s="2" t="n">
        <v>3380837540.4762301</v>
      </c>
      <c r="AH131" s="2" t="n">
        <v>3025728311.0803599</v>
      </c>
      <c r="AI131" s="2" t="n">
        <v>2979203096.39364</v>
      </c>
      <c r="AJ131" s="2" t="n">
        <v>2910720752.4644699</v>
      </c>
      <c r="AK131" s="2" t="n">
        <v>1988100004.9235499</v>
      </c>
      <c r="AL131" s="2" t="n">
        <v>1997249290.5666699</v>
      </c>
      <c r="AM131" s="2" t="n">
        <v>2124698368.53865</v>
      </c>
      <c r="AN131" s="2" t="n">
        <v>2007175019.18892</v>
      </c>
      <c r="AO131" s="2" t="n">
        <v>2666243926.3586998</v>
      </c>
      <c r="AP131" s="2" t="n">
        <v>3092959488.3425298</v>
      </c>
      <c r="AQ131" s="2" t="n">
        <v>3049198967.6061702</v>
      </c>
      <c r="AR131" s="2" t="n">
        <v>3413652028.7915401</v>
      </c>
      <c r="AS131" s="2" t="n">
        <v>2871403558.6749802</v>
      </c>
      <c r="AT131" s="2" t="n">
        <v>3315834538.4429002</v>
      </c>
      <c r="AU131" s="2" t="n">
        <v>1680650108.54249</v>
      </c>
      <c r="AV131" s="2"/>
    </row>
    <row r="132">
      <c r="A132" t="str">
        <f t="shared" si="17"/>
        <v>U.S. Medium</v>
      </c>
      <c r="B132" t="str">
        <f t="shared" si="18"/>
        <v>Other Products</v>
      </c>
      <c r="C132" s="2" t="n">
        <f t="shared" si="19"/>
        <v>3455276468.0159898</v>
      </c>
      <c r="D132" s="2" t="n">
        <f t="shared" si="20"/>
        <v>4397114414.0244703</v>
      </c>
      <c r="E132" s="2" t="n">
        <f t="shared" si="21"/>
        <v>5274131106.1046</v>
      </c>
      <c r="F132" s="2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341</v>
      </c>
      <c r="M132" t="s">
        <v>333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 t="n">
        <v>3345934866.0116301</v>
      </c>
      <c r="Y132" s="2" t="n">
        <v>3199376941.3301301</v>
      </c>
      <c r="Z132" s="2" t="n">
        <v>4170171198.5510998</v>
      </c>
      <c r="AA132" s="2" t="n">
        <v>5280406583.3064899</v>
      </c>
      <c r="AB132" s="2" t="n">
        <v>5187652134.8264704</v>
      </c>
      <c r="AC132" s="2" t="n">
        <v>8201387840.0115204</v>
      </c>
      <c r="AD132" s="2" t="n">
        <v>6840633255.7529297</v>
      </c>
      <c r="AE132" s="2" t="n">
        <v>7337724642.2012196</v>
      </c>
      <c r="AF132" s="2" t="n">
        <v>6764717284.9049196</v>
      </c>
      <c r="AG132" s="2" t="n">
        <v>7437289996.1834803</v>
      </c>
      <c r="AH132" s="2" t="n">
        <v>5062184382.6570902</v>
      </c>
      <c r="AI132" s="2" t="n">
        <v>5748619629.0427704</v>
      </c>
      <c r="AJ132" s="2" t="n">
        <v>4778966772.0678902</v>
      </c>
      <c r="AK132" s="2" t="n">
        <v>5034465056.6919498</v>
      </c>
      <c r="AL132" s="2" t="n">
        <v>3249002141.3284001</v>
      </c>
      <c r="AM132" s="2" t="n">
        <v>3455276468.0159898</v>
      </c>
      <c r="AN132" s="2" t="n">
        <v>3297968619.9704299</v>
      </c>
      <c r="AO132" s="2" t="n">
        <v>3545285840.0120401</v>
      </c>
      <c r="AP132" s="2" t="n">
        <v>4111846542.0826101</v>
      </c>
      <c r="AQ132" s="2" t="n">
        <v>4135409642.5707598</v>
      </c>
      <c r="AR132" s="2" t="n">
        <v>4219456943.82408</v>
      </c>
      <c r="AS132" s="2" t="n">
        <v>4397114414.0244703</v>
      </c>
      <c r="AT132" s="2" t="n">
        <v>5274131106.1046</v>
      </c>
      <c r="AU132" s="2" t="n">
        <v>3005431509.8167901</v>
      </c>
      <c r="AV132" s="2"/>
    </row>
    <row r="133">
      <c r="A133" t="str">
        <f t="shared" si="17"/>
        <v>U.S. Medium</v>
      </c>
      <c r="B133" t="str">
        <f t="shared" si="18"/>
        <v>Other R&amp;D and Knowledge Based</v>
      </c>
      <c r="C133" s="2" t="n">
        <f t="shared" si="19"/>
        <v>9388736917.9799404</v>
      </c>
      <c r="D133" s="2" t="n">
        <f t="shared" si="20"/>
        <v>14066612425.951099</v>
      </c>
      <c r="E133" s="2" t="n">
        <f t="shared" si="21"/>
        <v>13591031485.426001</v>
      </c>
      <c r="F133" s="2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341</v>
      </c>
      <c r="M133" t="s">
        <v>334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 t="n">
        <v>6525643707.7605104</v>
      </c>
      <c r="Y133" s="2" t="n">
        <v>6967870062.2723904</v>
      </c>
      <c r="Z133" s="2" t="n">
        <v>7935977526.8994799</v>
      </c>
      <c r="AA133" s="2" t="n">
        <v>7911219381.4338799</v>
      </c>
      <c r="AB133" s="2" t="n">
        <v>9077187617.3609695</v>
      </c>
      <c r="AC133" s="2" t="n">
        <v>9773752388.09585</v>
      </c>
      <c r="AD133" s="2" t="n">
        <v>9371889042.8797798</v>
      </c>
      <c r="AE133" s="2" t="n">
        <v>10584755862.765301</v>
      </c>
      <c r="AF133" s="2" t="n">
        <v>11904490612.5599</v>
      </c>
      <c r="AG133" s="2" t="n">
        <v>15444778390.8424</v>
      </c>
      <c r="AH133" s="2" t="n">
        <v>15417386433.6777</v>
      </c>
      <c r="AI133" s="2" t="n">
        <v>14800091985.465</v>
      </c>
      <c r="AJ133" s="2" t="n">
        <v>16018881298.3235</v>
      </c>
      <c r="AK133" s="2" t="n">
        <v>11609966061.9221</v>
      </c>
      <c r="AL133" s="2" t="n">
        <v>11365260066.85</v>
      </c>
      <c r="AM133" s="2" t="n">
        <v>9388736917.9799404</v>
      </c>
      <c r="AN133" s="2" t="n">
        <v>9236609881.7147293</v>
      </c>
      <c r="AO133" s="2" t="n">
        <v>9908717356.4162693</v>
      </c>
      <c r="AP133" s="2" t="n">
        <v>11274266772.958099</v>
      </c>
      <c r="AQ133" s="2" t="n">
        <v>13340751430.011</v>
      </c>
      <c r="AR133" s="2" t="n">
        <v>13738025443.094101</v>
      </c>
      <c r="AS133" s="2" t="n">
        <v>14066612425.951099</v>
      </c>
      <c r="AT133" s="2" t="n">
        <v>13591031485.426001</v>
      </c>
      <c r="AU133" s="2" t="n">
        <v>8046145128.5061102</v>
      </c>
      <c r="AV133" s="2"/>
    </row>
    <row r="134">
      <c r="A134" t="str">
        <f t="shared" si="17"/>
        <v>U.S. Medium</v>
      </c>
      <c r="B134" t="str">
        <f t="shared" si="18"/>
        <v>Other Services</v>
      </c>
      <c r="C134" s="2" t="n">
        <f t="shared" si="19"/>
        <v>4140355678.4077601</v>
      </c>
      <c r="D134" s="2" t="n">
        <f t="shared" si="20"/>
        <v>6049326328.8883801</v>
      </c>
      <c r="E134" s="2" t="n">
        <f t="shared" si="21"/>
        <v>5735617533.5521002</v>
      </c>
      <c r="F134" s="2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341</v>
      </c>
      <c r="M134" t="s">
        <v>335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 t="n">
        <v>3027959212.1212301</v>
      </c>
      <c r="Y134" s="2" t="n">
        <v>3843763567.2431102</v>
      </c>
      <c r="Z134" s="2" t="n">
        <v>5874141215.4188099</v>
      </c>
      <c r="AA134" s="2" t="n">
        <v>7430915561.7253904</v>
      </c>
      <c r="AB134" s="2" t="n">
        <v>7352503771.2470999</v>
      </c>
      <c r="AC134" s="2" t="n">
        <v>6917508612.6716003</v>
      </c>
      <c r="AD134" s="2" t="n">
        <v>7354382856.4664001</v>
      </c>
      <c r="AE134" s="2" t="n">
        <v>7920686016.2872696</v>
      </c>
      <c r="AF134" s="2" t="n">
        <v>8096725406.19767</v>
      </c>
      <c r="AG134" s="2" t="n">
        <v>9201956763.6364994</v>
      </c>
      <c r="AH134" s="2" t="n">
        <v>9814052333.5113506</v>
      </c>
      <c r="AI134" s="2" t="n">
        <v>9865616981.1579304</v>
      </c>
      <c r="AJ134" s="2" t="n">
        <v>10398472408.4482</v>
      </c>
      <c r="AK134" s="2" t="n">
        <v>8019868287.72754</v>
      </c>
      <c r="AL134" s="2" t="n">
        <v>4524605181.1813002</v>
      </c>
      <c r="AM134" s="2" t="n">
        <v>4140355678.4077601</v>
      </c>
      <c r="AN134" s="2" t="n">
        <v>4612993366.2020903</v>
      </c>
      <c r="AO134" s="2" t="n">
        <v>5109488276.9113398</v>
      </c>
      <c r="AP134" s="2" t="n">
        <v>5303631112.5486498</v>
      </c>
      <c r="AQ134" s="2" t="n">
        <v>5462259601.5436602</v>
      </c>
      <c r="AR134" s="2" t="n">
        <v>5824650609.9194202</v>
      </c>
      <c r="AS134" s="2" t="n">
        <v>6049326328.8883801</v>
      </c>
      <c r="AT134" s="2" t="n">
        <v>5735617533.5521002</v>
      </c>
      <c r="AU134" s="2" t="n">
        <v>3492706777.5083499</v>
      </c>
      <c r="AV134" s="2"/>
    </row>
    <row r="135">
      <c r="A135" t="str">
        <f t="shared" si="17"/>
        <v>U.S. Medium</v>
      </c>
      <c r="B135" t="str">
        <f t="shared" si="18"/>
        <v>Ships &amp; Submarines</v>
      </c>
      <c r="C135" s="2" t="n">
        <f t="shared" si="19"/>
        <v>2465371713.4058399</v>
      </c>
      <c r="D135" s="2" t="n">
        <f t="shared" si="20"/>
        <v>2537339398.6494002</v>
      </c>
      <c r="E135" s="2" t="n">
        <f t="shared" si="21"/>
        <v>3166547600.6915998</v>
      </c>
      <c r="F135" s="2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341</v>
      </c>
      <c r="M135" t="s">
        <v>336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 t="n">
        <v>2327740902.24014</v>
      </c>
      <c r="Y135" s="2" t="n">
        <v>10272427587.2054</v>
      </c>
      <c r="Z135" s="2" t="n">
        <v>1685886353.0870299</v>
      </c>
      <c r="AA135" s="2" t="n">
        <v>1699832864.98528</v>
      </c>
      <c r="AB135" s="2" t="n">
        <v>1590273333.2076399</v>
      </c>
      <c r="AC135" s="2" t="n">
        <v>1701442271.88083</v>
      </c>
      <c r="AD135" s="2" t="n">
        <v>1283608507.1928301</v>
      </c>
      <c r="AE135" s="2" t="n">
        <v>1346403764.5543301</v>
      </c>
      <c r="AF135" s="2" t="n">
        <v>1459503246.47153</v>
      </c>
      <c r="AG135" s="2" t="n">
        <v>2114880472.7172599</v>
      </c>
      <c r="AH135" s="2" t="n">
        <v>2026645651.0088301</v>
      </c>
      <c r="AI135" s="2" t="n">
        <v>3599821160.2164001</v>
      </c>
      <c r="AJ135" s="2" t="n">
        <v>2764835317.8390598</v>
      </c>
      <c r="AK135" s="2" t="n">
        <v>2619201871.1616302</v>
      </c>
      <c r="AL135" s="2" t="n">
        <v>2453670223.90136</v>
      </c>
      <c r="AM135" s="2" t="n">
        <v>2465371713.4058399</v>
      </c>
      <c r="AN135" s="2" t="n">
        <v>2740854857.1458001</v>
      </c>
      <c r="AO135" s="2" t="n">
        <v>2400959956.9156699</v>
      </c>
      <c r="AP135" s="2" t="n">
        <v>3575159491.57939</v>
      </c>
      <c r="AQ135" s="2" t="n">
        <v>3979318627.1763</v>
      </c>
      <c r="AR135" s="2" t="n">
        <v>2249214080.3087902</v>
      </c>
      <c r="AS135" s="2" t="n">
        <v>2537339398.6494002</v>
      </c>
      <c r="AT135" s="2" t="n">
        <v>3166547600.6915998</v>
      </c>
      <c r="AU135" s="2" t="n">
        <v>1181009692.9216599</v>
      </c>
      <c r="AV135" s="2"/>
    </row>
    <row r="136">
      <c r="A136" t="str">
        <f t="shared" si="17"/>
        <v>U.S. Medium</v>
      </c>
      <c r="B136" t="str">
        <f t="shared" si="18"/>
        <v>Space Systems</v>
      </c>
      <c r="C136" s="2" t="n">
        <f t="shared" si="19"/>
        <v>1283648536.4869699</v>
      </c>
      <c r="D136" s="2" t="n">
        <f t="shared" si="20"/>
        <v>319311649.30804402</v>
      </c>
      <c r="E136" s="2" t="n">
        <f t="shared" si="21"/>
        <v>283445627.89300001</v>
      </c>
      <c r="F136" s="2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341</v>
      </c>
      <c r="M136" t="s">
        <v>337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 t="n">
        <v>744038333.38931799</v>
      </c>
      <c r="Y136" s="2" t="n">
        <v>861986219.00826895</v>
      </c>
      <c r="Z136" s="2" t="n">
        <v>968017098.68812299</v>
      </c>
      <c r="AA136" s="2" t="n">
        <v>1002746581.4546</v>
      </c>
      <c r="AB136" s="2" t="n">
        <v>1093073268.3974199</v>
      </c>
      <c r="AC136" s="2" t="n">
        <v>1297805465.2560401</v>
      </c>
      <c r="AD136" s="2" t="n">
        <v>1261075306.56513</v>
      </c>
      <c r="AE136" s="2" t="n">
        <v>1409173911.47123</v>
      </c>
      <c r="AF136" s="2" t="n">
        <v>1787690689.0062699</v>
      </c>
      <c r="AG136" s="2" t="n">
        <v>1499310037.06162</v>
      </c>
      <c r="AH136" s="2" t="n">
        <v>1609119195.7936499</v>
      </c>
      <c r="AI136" s="2" t="n">
        <v>1579543336.01068</v>
      </c>
      <c r="AJ136" s="2" t="n">
        <v>1434012022.3727601</v>
      </c>
      <c r="AK136" s="2" t="n">
        <v>1216061483.441</v>
      </c>
      <c r="AL136" s="2" t="n">
        <v>1100271171.45048</v>
      </c>
      <c r="AM136" s="2" t="n">
        <v>1283648536.4869699</v>
      </c>
      <c r="AN136" s="2" t="n">
        <v>1292189341.4526501</v>
      </c>
      <c r="AO136" s="2" t="n">
        <v>1409305833.8745601</v>
      </c>
      <c r="AP136" s="2" t="n">
        <v>1562613173.0769899</v>
      </c>
      <c r="AQ136" s="2" t="n">
        <v>562975772.03599</v>
      </c>
      <c r="AR136" s="2" t="n">
        <v>665274793.17732704</v>
      </c>
      <c r="AS136" s="2" t="n">
        <v>319311649.30804402</v>
      </c>
      <c r="AT136" s="2" t="n">
        <v>283445627.89300001</v>
      </c>
      <c r="AU136" s="2" t="n">
        <v>176538183.00239399</v>
      </c>
      <c r="AV136" s="2"/>
    </row>
    <row r="137">
      <c r="A137" t="str">
        <f t="shared" si="17"/>
        <v>U.S. Medium</v>
      </c>
      <c r="B137" t="str">
        <f t="shared" si="18"/>
        <v>Unlabeled</v>
      </c>
      <c r="C137" s="2" t="n">
        <f t="shared" si="19"/>
        <v>0</v>
      </c>
      <c r="D137" s="2" t="n">
        <f t="shared" si="20"/>
        <v>402390.03057153098</v>
      </c>
      <c r="E137" s="2" t="n">
        <f t="shared" si="21"/>
        <v>30860.21</v>
      </c>
      <c r="F137" s="2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341</v>
      </c>
      <c r="M137" t="s">
        <v>324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 t="n">
        <v>8069075.1231586197</v>
      </c>
      <c r="Y137" s="2" t="n">
        <v>2994147.7735594902</v>
      </c>
      <c r="Z137" s="2" t="n">
        <v>27735439.350738399</v>
      </c>
      <c r="AA137" s="2" t="n">
        <v>74047580.175199702</v>
      </c>
      <c r="AB137" s="2" t="n">
        <v>1667977.3837692901</v>
      </c>
      <c r="AC137" s="2" t="n">
        <v>1671180.0326593099</v>
      </c>
      <c r="AD137" s="2" t="n">
        <v>19520490.341387801</v>
      </c>
      <c r="AE137" s="2" t="n">
        <v>1423903.77948617</v>
      </c>
      <c r="AF137" s="2" t="n">
        <v>762421.21871790697</v>
      </c>
      <c r="AG137" s="2" t="n">
        <v>237367.612458502</v>
      </c>
      <c r="AH137" s="2" t="n">
        <v>-15763.4375358818</v>
      </c>
      <c r="AI137" s="2" t="n">
        <v>-70568.581682508695</v>
      </c>
      <c r="AJ137" s="2" t="n">
        <v>-783.48608785051101</v>
      </c>
      <c r="AK137" s="2" t="n">
        <v>-4205.6514240362403</v>
      </c>
      <c r="AL137" s="2"/>
      <c r="AM137" s="2"/>
      <c r="AN137" s="2" t="n">
        <v>2618071.26097247</v>
      </c>
      <c r="AO137" s="2" t="n">
        <v>0</v>
      </c>
      <c r="AP137" s="2" t="n">
        <v>-242993.47650284</v>
      </c>
      <c r="AQ137" s="2" t="n">
        <v>521779.59854369401</v>
      </c>
      <c r="AR137" s="2" t="n">
        <v>0</v>
      </c>
      <c r="AS137" s="2" t="n">
        <v>402390.03057153098</v>
      </c>
      <c r="AT137" s="2" t="n">
        <v>30860.21</v>
      </c>
      <c r="AU137" s="2" t="n">
        <v>121386.559137523</v>
      </c>
      <c r="AV137" s="2"/>
    </row>
    <row r="138">
      <c r="A138" t="str">
        <f t="shared" si="17"/>
        <v>U.S. Small</v>
      </c>
      <c r="B138" t="str">
        <f t="shared" si="18"/>
        <v>Aircraft</v>
      </c>
      <c r="C138" s="2" t="n">
        <f t="shared" si="19"/>
        <v>4179486803.7697401</v>
      </c>
      <c r="D138" s="2" t="n">
        <f t="shared" si="20"/>
        <v>3871842615.7096601</v>
      </c>
      <c r="E138" s="2" t="n">
        <f t="shared" si="21"/>
        <v>3754463515.4836001</v>
      </c>
      <c r="F138" s="2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342</v>
      </c>
      <c r="M138" t="s">
        <v>327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 t="n">
        <v>3583772510.5732198</v>
      </c>
      <c r="Y138" s="2" t="n">
        <v>3161680066.7407899</v>
      </c>
      <c r="Z138" s="2" t="n">
        <v>3811844034.42064</v>
      </c>
      <c r="AA138" s="2" t="n">
        <v>3899615890.6763802</v>
      </c>
      <c r="AB138" s="2" t="n">
        <v>3813067641.2855802</v>
      </c>
      <c r="AC138" s="2" t="n">
        <v>4307440430.8611698</v>
      </c>
      <c r="AD138" s="2" t="n">
        <v>3969967309.1799302</v>
      </c>
      <c r="AE138" s="2" t="n">
        <v>4065783883.0370202</v>
      </c>
      <c r="AF138" s="2" t="n">
        <v>4569983667.8461103</v>
      </c>
      <c r="AG138" s="2" t="n">
        <v>4397645965.2941799</v>
      </c>
      <c r="AH138" s="2" t="n">
        <v>4581859142.9694004</v>
      </c>
      <c r="AI138" s="2" t="n">
        <v>4262124367.67312</v>
      </c>
      <c r="AJ138" s="2" t="n">
        <v>4363588345.1560898</v>
      </c>
      <c r="AK138" s="2" t="n">
        <v>4193838682.8889899</v>
      </c>
      <c r="AL138" s="2" t="n">
        <v>4187405277.17417</v>
      </c>
      <c r="AM138" s="2" t="n">
        <v>4179486803.7697401</v>
      </c>
      <c r="AN138" s="2" t="n">
        <v>4418765842.2663097</v>
      </c>
      <c r="AO138" s="2" t="n">
        <v>4558014238.2594995</v>
      </c>
      <c r="AP138" s="2" t="n">
        <v>5522012382.64814</v>
      </c>
      <c r="AQ138" s="2" t="n">
        <v>5587116431.3842602</v>
      </c>
      <c r="AR138" s="2" t="n">
        <v>4441356551.1249599</v>
      </c>
      <c r="AS138" s="2" t="n">
        <v>3871842615.7096601</v>
      </c>
      <c r="AT138" s="2" t="n">
        <v>3754463515.4836001</v>
      </c>
      <c r="AU138" s="2" t="n">
        <v>1203904691.2774501</v>
      </c>
      <c r="AV138" s="2"/>
    </row>
    <row r="139">
      <c r="A139" t="str">
        <f t="shared" si="17"/>
        <v>U.S. Small</v>
      </c>
      <c r="B139" t="str">
        <f t="shared" si="18"/>
        <v>Electronics, Comms, &amp; Sensors</v>
      </c>
      <c r="C139" s="2" t="n">
        <f t="shared" si="19"/>
        <v>12050581871.443399</v>
      </c>
      <c r="D139" s="2" t="n">
        <f t="shared" si="20"/>
        <v>14554147998.3785</v>
      </c>
      <c r="E139" s="2" t="n">
        <f t="shared" si="21"/>
        <v>14607020570.5292</v>
      </c>
      <c r="F139" s="2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342</v>
      </c>
      <c r="M139" t="s">
        <v>328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 t="n">
        <v>5809201261.4731598</v>
      </c>
      <c r="Y139" s="2" t="n">
        <v>5561526023.6711397</v>
      </c>
      <c r="Z139" s="2" t="n">
        <v>6564762140.4044905</v>
      </c>
      <c r="AA139" s="2" t="n">
        <v>8044940372.4256601</v>
      </c>
      <c r="AB139" s="2" t="n">
        <v>9008843395.8572998</v>
      </c>
      <c r="AC139" s="2" t="n">
        <v>10022396560.0996</v>
      </c>
      <c r="AD139" s="2" t="n">
        <v>11029344647.518</v>
      </c>
      <c r="AE139" s="2" t="n">
        <v>12365365357.3939</v>
      </c>
      <c r="AF139" s="2" t="n">
        <v>13117735329.318501</v>
      </c>
      <c r="AG139" s="2" t="n">
        <v>12705480872.903</v>
      </c>
      <c r="AH139" s="2" t="n">
        <v>12964942754.461201</v>
      </c>
      <c r="AI139" s="2" t="n">
        <v>12466546528.9757</v>
      </c>
      <c r="AJ139" s="2" t="n">
        <v>12404184687.883801</v>
      </c>
      <c r="AK139" s="2" t="n">
        <v>10496009646.8514</v>
      </c>
      <c r="AL139" s="2" t="n">
        <v>11832446119.444201</v>
      </c>
      <c r="AM139" s="2" t="n">
        <v>12050581871.443399</v>
      </c>
      <c r="AN139" s="2" t="n">
        <v>13124192300.0557</v>
      </c>
      <c r="AO139" s="2" t="n">
        <v>13369923237.650801</v>
      </c>
      <c r="AP139" s="2" t="n">
        <v>13765262293.4489</v>
      </c>
      <c r="AQ139" s="2" t="n">
        <v>15069752769.9272</v>
      </c>
      <c r="AR139" s="2" t="n">
        <v>15776215601.001699</v>
      </c>
      <c r="AS139" s="2" t="n">
        <v>14554147998.3785</v>
      </c>
      <c r="AT139" s="2" t="n">
        <v>14607020570.5292</v>
      </c>
      <c r="AU139" s="2" t="n">
        <v>5329292466.3392801</v>
      </c>
      <c r="AV139" s="2"/>
    </row>
    <row r="140">
      <c r="A140" t="str">
        <f t="shared" si="17"/>
        <v>U.S. Small</v>
      </c>
      <c r="B140" t="str">
        <f t="shared" si="18"/>
        <v>Facilities and Construction</v>
      </c>
      <c r="C140" s="2" t="n">
        <f t="shared" si="19"/>
        <v>18310860408.084</v>
      </c>
      <c r="D140" s="2" t="n">
        <f t="shared" si="20"/>
        <v>21296149357.860901</v>
      </c>
      <c r="E140" s="2" t="n">
        <f t="shared" si="21"/>
        <v>21723658077.710899</v>
      </c>
      <c r="F140" s="2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342</v>
      </c>
      <c r="M140" t="s">
        <v>329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 t="n">
        <v>10895936100.3342</v>
      </c>
      <c r="Y140" s="2" t="n">
        <v>12134018369.969299</v>
      </c>
      <c r="Z140" s="2" t="n">
        <v>13646778837.733601</v>
      </c>
      <c r="AA140" s="2" t="n">
        <v>17397875805.6376</v>
      </c>
      <c r="AB140" s="2" t="n">
        <v>16198262912.717199</v>
      </c>
      <c r="AC140" s="2" t="n">
        <v>19175846745.7369</v>
      </c>
      <c r="AD140" s="2" t="n">
        <v>20087239121.109699</v>
      </c>
      <c r="AE140" s="2" t="n">
        <v>21205519135.452099</v>
      </c>
      <c r="AF140" s="2" t="n">
        <v>23335939403.7355</v>
      </c>
      <c r="AG140" s="2" t="n">
        <v>27384304289.127399</v>
      </c>
      <c r="AH140" s="2" t="n">
        <v>26703951467.6301</v>
      </c>
      <c r="AI140" s="2" t="n">
        <v>23533263337.723301</v>
      </c>
      <c r="AJ140" s="2" t="n">
        <v>23298486387.842602</v>
      </c>
      <c r="AK140" s="2" t="n">
        <v>17448557326.645802</v>
      </c>
      <c r="AL140" s="2" t="n">
        <v>21229449643.924301</v>
      </c>
      <c r="AM140" s="2" t="n">
        <v>18310860408.084</v>
      </c>
      <c r="AN140" s="2" t="n">
        <v>19427370890.128201</v>
      </c>
      <c r="AO140" s="2" t="n">
        <v>18424929799.923698</v>
      </c>
      <c r="AP140" s="2" t="n">
        <v>22461420659.412498</v>
      </c>
      <c r="AQ140" s="2" t="n">
        <v>21267675492.831699</v>
      </c>
      <c r="AR140" s="2" t="n">
        <v>23103424558.2099</v>
      </c>
      <c r="AS140" s="2" t="n">
        <v>21296149357.860901</v>
      </c>
      <c r="AT140" s="2" t="n">
        <v>21723658077.710899</v>
      </c>
      <c r="AU140" s="2" t="n">
        <v>7026179265.1867504</v>
      </c>
      <c r="AV140" s="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" t="n">
        <f t="shared" ref="C141:C150" si="29">AM141</f>
        <v>1261896246.96802</v>
      </c>
      <c r="D141" s="2" t="n">
        <f t="shared" ref="D141:D150" si="30">AS141</f>
        <v>978605666.17752695</v>
      </c>
      <c r="E141" s="2" t="n">
        <f t="shared" ref="E141:E150" si="31">AT141</f>
        <v>934312580.06309998</v>
      </c>
      <c r="F141" s="2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342</v>
      </c>
      <c r="M141" t="s">
        <v>330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 t="n">
        <v>565139576.27430999</v>
      </c>
      <c r="Y141" s="2" t="n">
        <v>523271339.440162</v>
      </c>
      <c r="Z141" s="2" t="n">
        <v>853408443.18316102</v>
      </c>
      <c r="AA141" s="2" t="n">
        <v>1559018077.0943999</v>
      </c>
      <c r="AB141" s="2" t="n">
        <v>2085465029.8332601</v>
      </c>
      <c r="AC141" s="2" t="n">
        <v>2560560193.9205399</v>
      </c>
      <c r="AD141" s="2" t="n">
        <v>2315632092.1428099</v>
      </c>
      <c r="AE141" s="2" t="n">
        <v>2942920352.33494</v>
      </c>
      <c r="AF141" s="2" t="n">
        <v>3272632839.4345899</v>
      </c>
      <c r="AG141" s="2" t="n">
        <v>3099675739.1728401</v>
      </c>
      <c r="AH141" s="2" t="n">
        <v>1872276619.9606199</v>
      </c>
      <c r="AI141" s="2" t="n">
        <v>2074043002.2592499</v>
      </c>
      <c r="AJ141" s="2" t="n">
        <v>1577653597.4822299</v>
      </c>
      <c r="AK141" s="2" t="n">
        <v>1081514728.82795</v>
      </c>
      <c r="AL141" s="2" t="n">
        <v>1185860647.43221</v>
      </c>
      <c r="AM141" s="2" t="n">
        <v>1261896246.96802</v>
      </c>
      <c r="AN141" s="2" t="n">
        <v>1211455090.6352</v>
      </c>
      <c r="AO141" s="2" t="n">
        <v>1394558231.49282</v>
      </c>
      <c r="AP141" s="2" t="n">
        <v>1596913769.1859701</v>
      </c>
      <c r="AQ141" s="2" t="n">
        <v>1676836296.94312</v>
      </c>
      <c r="AR141" s="2" t="n">
        <v>1552164293.7355001</v>
      </c>
      <c r="AS141" s="2" t="n">
        <v>978605666.17752695</v>
      </c>
      <c r="AT141" s="2" t="n">
        <v>934312580.06309998</v>
      </c>
      <c r="AU141" s="2" t="n">
        <v>377183496.52869701</v>
      </c>
      <c r="AV141" s="2"/>
    </row>
    <row r="142">
      <c r="A142" t="str">
        <f t="shared" si="27"/>
        <v>U.S. Small</v>
      </c>
      <c r="B142" t="str">
        <f t="shared" si="28"/>
        <v>Missile Defense</v>
      </c>
      <c r="C142" s="2" t="n">
        <f t="shared" si="29"/>
        <v>619516360.10054302</v>
      </c>
      <c r="D142" s="2" t="n">
        <f t="shared" si="30"/>
        <v>929415316.92428994</v>
      </c>
      <c r="E142" s="2" t="n">
        <f t="shared" si="31"/>
        <v>894464088.79750001</v>
      </c>
      <c r="F142" s="2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342</v>
      </c>
      <c r="M142" t="s">
        <v>331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 t="n">
        <v>493276250.883259</v>
      </c>
      <c r="Y142" s="2" t="n">
        <v>449723609.283849</v>
      </c>
      <c r="Z142" s="2" t="n">
        <v>476068454.28559399</v>
      </c>
      <c r="AA142" s="2" t="n">
        <v>550501651.23731601</v>
      </c>
      <c r="AB142" s="2" t="n">
        <v>631486166.70954299</v>
      </c>
      <c r="AC142" s="2" t="n">
        <v>623411404.66227102</v>
      </c>
      <c r="AD142" s="2" t="n">
        <v>642061815.17755699</v>
      </c>
      <c r="AE142" s="2" t="n">
        <v>697196770.73104203</v>
      </c>
      <c r="AF142" s="2" t="n">
        <v>806718358.71857202</v>
      </c>
      <c r="AG142" s="2" t="n">
        <v>839740319.92960596</v>
      </c>
      <c r="AH142" s="2" t="n">
        <v>782257677.270576</v>
      </c>
      <c r="AI142" s="2" t="n">
        <v>766733201.94128001</v>
      </c>
      <c r="AJ142" s="2" t="n">
        <v>725064361.10857701</v>
      </c>
      <c r="AK142" s="2" t="n">
        <v>594671411.47133601</v>
      </c>
      <c r="AL142" s="2" t="n">
        <v>631518546.01294804</v>
      </c>
      <c r="AM142" s="2" t="n">
        <v>619516360.10054302</v>
      </c>
      <c r="AN142" s="2" t="n">
        <v>684180057.44361305</v>
      </c>
      <c r="AO142" s="2" t="n">
        <v>836065312.90112901</v>
      </c>
      <c r="AP142" s="2" t="n">
        <v>728808187.72171795</v>
      </c>
      <c r="AQ142" s="2" t="n">
        <v>900145169.65732801</v>
      </c>
      <c r="AR142" s="2" t="n">
        <v>942926117.62858498</v>
      </c>
      <c r="AS142" s="2" t="n">
        <v>929415316.92428994</v>
      </c>
      <c r="AT142" s="2" t="n">
        <v>894464088.79750001</v>
      </c>
      <c r="AU142" s="2" t="n">
        <v>421766674.56647003</v>
      </c>
      <c r="AV142" s="2"/>
    </row>
    <row r="143">
      <c r="A143" t="str">
        <f t="shared" si="27"/>
        <v>U.S. Small</v>
      </c>
      <c r="B143" t="str">
        <f t="shared" si="28"/>
        <v>Ordnance and Missiles</v>
      </c>
      <c r="C143" s="2" t="n">
        <f t="shared" si="29"/>
        <v>992629381.481089</v>
      </c>
      <c r="D143" s="2" t="n">
        <f t="shared" si="30"/>
        <v>1518553739.8176401</v>
      </c>
      <c r="E143" s="2" t="n">
        <f t="shared" si="31"/>
        <v>1576336269.7167001</v>
      </c>
      <c r="F143" s="2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342</v>
      </c>
      <c r="M143" t="s">
        <v>332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 t="n">
        <v>811443149.56068206</v>
      </c>
      <c r="Y143" s="2" t="n">
        <v>958839969.94161499</v>
      </c>
      <c r="Z143" s="2" t="n">
        <v>1115974212.1696701</v>
      </c>
      <c r="AA143" s="2" t="n">
        <v>1255887340.4335499</v>
      </c>
      <c r="AB143" s="2" t="n">
        <v>1738116615.98542</v>
      </c>
      <c r="AC143" s="2" t="n">
        <v>2419492317.4837799</v>
      </c>
      <c r="AD143" s="2" t="n">
        <v>2251113040.22053</v>
      </c>
      <c r="AE143" s="2" t="n">
        <v>2757640991.1490598</v>
      </c>
      <c r="AF143" s="2" t="n">
        <v>2651839407.7490401</v>
      </c>
      <c r="AG143" s="2" t="n">
        <v>2553986137.3018899</v>
      </c>
      <c r="AH143" s="2" t="n">
        <v>2058041676.0351801</v>
      </c>
      <c r="AI143" s="2" t="n">
        <v>1631181785.63677</v>
      </c>
      <c r="AJ143" s="2" t="n">
        <v>1645621950.2344401</v>
      </c>
      <c r="AK143" s="2" t="n">
        <v>1041768137.659</v>
      </c>
      <c r="AL143" s="2" t="n">
        <v>1090835117.47613</v>
      </c>
      <c r="AM143" s="2" t="n">
        <v>992629381.481089</v>
      </c>
      <c r="AN143" s="2" t="n">
        <v>1561154309.8991699</v>
      </c>
      <c r="AO143" s="2" t="n">
        <v>1273474331.9230001</v>
      </c>
      <c r="AP143" s="2" t="n">
        <v>1551348029.57673</v>
      </c>
      <c r="AQ143" s="2" t="n">
        <v>1684397307.5985701</v>
      </c>
      <c r="AR143" s="2" t="n">
        <v>1343669221.4895799</v>
      </c>
      <c r="AS143" s="2" t="n">
        <v>1518553739.8176401</v>
      </c>
      <c r="AT143" s="2" t="n">
        <v>1576336269.7167001</v>
      </c>
      <c r="AU143" s="2" t="n">
        <v>1094949712.4226799</v>
      </c>
      <c r="AV143" s="2"/>
    </row>
    <row r="144">
      <c r="A144" t="str">
        <f t="shared" si="27"/>
        <v>U.S. Small</v>
      </c>
      <c r="B144" t="str">
        <f t="shared" si="28"/>
        <v>Other Products</v>
      </c>
      <c r="C144" s="2" t="n">
        <f t="shared" si="29"/>
        <v>5586338876.5562</v>
      </c>
      <c r="D144" s="2" t="n">
        <f t="shared" si="30"/>
        <v>6841240077.9129601</v>
      </c>
      <c r="E144" s="2" t="n">
        <f t="shared" si="31"/>
        <v>8154101309.7328997</v>
      </c>
      <c r="F144" s="2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342</v>
      </c>
      <c r="M144" t="s">
        <v>333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 t="n">
        <v>3099535826.7537999</v>
      </c>
      <c r="Y144" s="2" t="n">
        <v>3585082220.1908002</v>
      </c>
      <c r="Z144" s="2" t="n">
        <v>4557291042.4802999</v>
      </c>
      <c r="AA144" s="2" t="n">
        <v>6203473232.48071</v>
      </c>
      <c r="AB144" s="2" t="n">
        <v>6368391534.3291302</v>
      </c>
      <c r="AC144" s="2" t="n">
        <v>9186356242.9360104</v>
      </c>
      <c r="AD144" s="2" t="n">
        <v>8307676468.2639999</v>
      </c>
      <c r="AE144" s="2" t="n">
        <v>7943623851.0806198</v>
      </c>
      <c r="AF144" s="2" t="n">
        <v>8420740342.8850603</v>
      </c>
      <c r="AG144" s="2" t="n">
        <v>7943515221.5586901</v>
      </c>
      <c r="AH144" s="2" t="n">
        <v>7079087232.0822401</v>
      </c>
      <c r="AI144" s="2" t="n">
        <v>7309963825.9697905</v>
      </c>
      <c r="AJ144" s="2" t="n">
        <v>7212233166.5562201</v>
      </c>
      <c r="AK144" s="2" t="n">
        <v>5531233879.7143698</v>
      </c>
      <c r="AL144" s="2" t="n">
        <v>5757676455.4570198</v>
      </c>
      <c r="AM144" s="2" t="n">
        <v>5586338876.5562</v>
      </c>
      <c r="AN144" s="2" t="n">
        <v>5218828448.02038</v>
      </c>
      <c r="AO144" s="2" t="n">
        <v>5476786575.5175695</v>
      </c>
      <c r="AP144" s="2" t="n">
        <v>7122486818.0654297</v>
      </c>
      <c r="AQ144" s="2" t="n">
        <v>6603510685.15557</v>
      </c>
      <c r="AR144" s="2" t="n">
        <v>6788264776.6384802</v>
      </c>
      <c r="AS144" s="2" t="n">
        <v>6841240077.9129601</v>
      </c>
      <c r="AT144" s="2" t="n">
        <v>8154101309.7328997</v>
      </c>
      <c r="AU144" s="2" t="n">
        <v>3028056795.1859999</v>
      </c>
      <c r="AV144" s="2"/>
    </row>
    <row r="145">
      <c r="A145" t="str">
        <f t="shared" si="27"/>
        <v>U.S. Small</v>
      </c>
      <c r="B145" t="str">
        <f t="shared" si="28"/>
        <v>Other R&amp;D and Knowledge Based</v>
      </c>
      <c r="C145" s="2" t="n">
        <f t="shared" si="29"/>
        <v>12775355115.6392</v>
      </c>
      <c r="D145" s="2" t="n">
        <f t="shared" si="30"/>
        <v>18409357374.5942</v>
      </c>
      <c r="E145" s="2" t="n">
        <f t="shared" si="31"/>
        <v>18305825792.9716</v>
      </c>
      <c r="F145" s="2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342</v>
      </c>
      <c r="M145" t="s">
        <v>334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 t="n">
        <v>4597723611.2750902</v>
      </c>
      <c r="Y145" s="2" t="n">
        <v>4629289187.7205496</v>
      </c>
      <c r="Z145" s="2" t="n">
        <v>5615155843.4867401</v>
      </c>
      <c r="AA145" s="2" t="n">
        <v>6073404990.8628197</v>
      </c>
      <c r="AB145" s="2" t="n">
        <v>7105804266.8457603</v>
      </c>
      <c r="AC145" s="2" t="n">
        <v>9066553500.7577801</v>
      </c>
      <c r="AD145" s="2" t="n">
        <v>9647360250.2320099</v>
      </c>
      <c r="AE145" s="2" t="n">
        <v>10017766096.2628</v>
      </c>
      <c r="AF145" s="2" t="n">
        <v>11066415467.172001</v>
      </c>
      <c r="AG145" s="2" t="n">
        <v>12532440099.665899</v>
      </c>
      <c r="AH145" s="2" t="n">
        <v>12209433227.9701</v>
      </c>
      <c r="AI145" s="2" t="n">
        <v>11971737156.0049</v>
      </c>
      <c r="AJ145" s="2" t="n">
        <v>11544205416.8755</v>
      </c>
      <c r="AK145" s="2" t="n">
        <v>10688888823.737</v>
      </c>
      <c r="AL145" s="2" t="n">
        <v>11515419869.4568</v>
      </c>
      <c r="AM145" s="2" t="n">
        <v>12775355115.6392</v>
      </c>
      <c r="AN145" s="2" t="n">
        <v>13967985590.481899</v>
      </c>
      <c r="AO145" s="2" t="n">
        <v>14984710084.3976</v>
      </c>
      <c r="AP145" s="2" t="n">
        <v>15918344951.207399</v>
      </c>
      <c r="AQ145" s="2" t="n">
        <v>16552173028.717699</v>
      </c>
      <c r="AR145" s="2" t="n">
        <v>17321967401.665798</v>
      </c>
      <c r="AS145" s="2" t="n">
        <v>18409357374.5942</v>
      </c>
      <c r="AT145" s="2" t="n">
        <v>18305825792.9716</v>
      </c>
      <c r="AU145" s="2" t="n">
        <v>7950146136.6873102</v>
      </c>
      <c r="AV145" s="2"/>
    </row>
    <row r="146">
      <c r="A146" t="str">
        <f t="shared" si="27"/>
        <v>U.S. Small</v>
      </c>
      <c r="B146" t="str">
        <f t="shared" si="28"/>
        <v>Other Services</v>
      </c>
      <c r="C146" s="2" t="n">
        <f t="shared" si="29"/>
        <v>3600756298.8078599</v>
      </c>
      <c r="D146" s="2" t="n">
        <f t="shared" si="30"/>
        <v>4499816144.4604998</v>
      </c>
      <c r="E146" s="2" t="n">
        <f t="shared" si="31"/>
        <v>4592623328.5830002</v>
      </c>
      <c r="F146" s="2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342</v>
      </c>
      <c r="M146" t="s">
        <v>335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 t="n">
        <v>1584224509.1170599</v>
      </c>
      <c r="Y146" s="2" t="n">
        <v>1352372070.04286</v>
      </c>
      <c r="Z146" s="2" t="n">
        <v>1799449144.7594299</v>
      </c>
      <c r="AA146" s="2" t="n">
        <v>1844348136.6567299</v>
      </c>
      <c r="AB146" s="2" t="n">
        <v>2075147736.8617799</v>
      </c>
      <c r="AC146" s="2" t="n">
        <v>2870126416.18365</v>
      </c>
      <c r="AD146" s="2" t="n">
        <v>2595824215.9802299</v>
      </c>
      <c r="AE146" s="2" t="n">
        <v>2764998006.63765</v>
      </c>
      <c r="AF146" s="2" t="n">
        <v>3061291390.18923</v>
      </c>
      <c r="AG146" s="2" t="n">
        <v>3208654624.4417</v>
      </c>
      <c r="AH146" s="2" t="n">
        <v>3437175417.7680302</v>
      </c>
      <c r="AI146" s="2" t="n">
        <v>4316760800.2739201</v>
      </c>
      <c r="AJ146" s="2" t="n">
        <v>4222493497.0303402</v>
      </c>
      <c r="AK146" s="2" t="n">
        <v>3771733601.0409198</v>
      </c>
      <c r="AL146" s="2" t="n">
        <v>3918871078.1055298</v>
      </c>
      <c r="AM146" s="2" t="n">
        <v>3600756298.8078599</v>
      </c>
      <c r="AN146" s="2" t="n">
        <v>3670895165.0479102</v>
      </c>
      <c r="AO146" s="2" t="n">
        <v>4363915600.7031298</v>
      </c>
      <c r="AP146" s="2" t="n">
        <v>4746666723.4379396</v>
      </c>
      <c r="AQ146" s="2" t="n">
        <v>5234017887.4249096</v>
      </c>
      <c r="AR146" s="2" t="n">
        <v>5229388489.2921896</v>
      </c>
      <c r="AS146" s="2" t="n">
        <v>4499816144.4604998</v>
      </c>
      <c r="AT146" s="2" t="n">
        <v>4592623328.5830002</v>
      </c>
      <c r="AU146" s="2" t="n">
        <v>2424652149.6136098</v>
      </c>
      <c r="AV146" s="2"/>
    </row>
    <row r="147">
      <c r="A147" t="str">
        <f t="shared" si="27"/>
        <v>U.S. Small</v>
      </c>
      <c r="B147" t="str">
        <f t="shared" si="28"/>
        <v>Ships &amp; Submarines</v>
      </c>
      <c r="C147" s="2" t="n">
        <f t="shared" si="29"/>
        <v>3170348527.3572602</v>
      </c>
      <c r="D147" s="2" t="n">
        <f t="shared" si="30"/>
        <v>6178406660.5567102</v>
      </c>
      <c r="E147" s="2" t="n">
        <f t="shared" si="31"/>
        <v>6610854989.3128996</v>
      </c>
      <c r="F147" s="2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342</v>
      </c>
      <c r="M147" t="s">
        <v>336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 t="n">
        <v>1652096452.5564201</v>
      </c>
      <c r="Y147" s="2" t="n">
        <v>1619703748.27877</v>
      </c>
      <c r="Z147" s="2" t="n">
        <v>1735988441.45819</v>
      </c>
      <c r="AA147" s="2" t="n">
        <v>2334892946.82161</v>
      </c>
      <c r="AB147" s="2" t="n">
        <v>1998967415.72452</v>
      </c>
      <c r="AC147" s="2" t="n">
        <v>1835021854.92398</v>
      </c>
      <c r="AD147" s="2" t="n">
        <v>2301731134.00916</v>
      </c>
      <c r="AE147" s="2" t="n">
        <v>2396912692.61411</v>
      </c>
      <c r="AF147" s="2" t="n">
        <v>2286636819.2943501</v>
      </c>
      <c r="AG147" s="2" t="n">
        <v>2960813108.2849002</v>
      </c>
      <c r="AH147" s="2" t="n">
        <v>3495295998.3413901</v>
      </c>
      <c r="AI147" s="2" t="n">
        <v>3440997737.1805</v>
      </c>
      <c r="AJ147" s="2" t="n">
        <v>3364062466.7666302</v>
      </c>
      <c r="AK147" s="2" t="n">
        <v>2966643688.7845702</v>
      </c>
      <c r="AL147" s="2" t="n">
        <v>3057782180.0683699</v>
      </c>
      <c r="AM147" s="2" t="n">
        <v>3170348527.3572602</v>
      </c>
      <c r="AN147" s="2" t="n">
        <v>3467610128.2235999</v>
      </c>
      <c r="AO147" s="2" t="n">
        <v>3987572191.6098199</v>
      </c>
      <c r="AP147" s="2" t="n">
        <v>6170770866.3426399</v>
      </c>
      <c r="AQ147" s="2" t="n">
        <v>6715359446.3678598</v>
      </c>
      <c r="AR147" s="2" t="n">
        <v>6728487162.0253601</v>
      </c>
      <c r="AS147" s="2" t="n">
        <v>6178406660.5567102</v>
      </c>
      <c r="AT147" s="2" t="n">
        <v>6610854989.3128996</v>
      </c>
      <c r="AU147" s="2" t="n">
        <v>2275043542.37012</v>
      </c>
      <c r="AV147" s="2"/>
    </row>
    <row r="148">
      <c r="A148" t="str">
        <f t="shared" si="27"/>
        <v>U.S. Small</v>
      </c>
      <c r="B148" t="str">
        <f t="shared" si="28"/>
        <v>Space Systems</v>
      </c>
      <c r="C148" s="2" t="n">
        <f t="shared" si="29"/>
        <v>417345354.127083</v>
      </c>
      <c r="D148" s="2" t="n">
        <f t="shared" si="30"/>
        <v>138228818.988554</v>
      </c>
      <c r="E148" s="2" t="n">
        <f t="shared" si="31"/>
        <v>123816370.56020001</v>
      </c>
      <c r="F148" s="2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342</v>
      </c>
      <c r="M148" t="s">
        <v>337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 t="n">
        <v>171711656.104397</v>
      </c>
      <c r="Y148" s="2" t="n">
        <v>240925569.063205</v>
      </c>
      <c r="Z148" s="2" t="n">
        <v>282956917.21633101</v>
      </c>
      <c r="AA148" s="2" t="n">
        <v>352179514.67202801</v>
      </c>
      <c r="AB148" s="2" t="n">
        <v>435848583.82567</v>
      </c>
      <c r="AC148" s="2" t="n">
        <v>418894713.85603702</v>
      </c>
      <c r="AD148" s="2" t="n">
        <v>413178872.99864399</v>
      </c>
      <c r="AE148" s="2" t="n">
        <v>447350666.40688998</v>
      </c>
      <c r="AF148" s="2" t="n">
        <v>432401563.68575299</v>
      </c>
      <c r="AG148" s="2" t="n">
        <v>493620337.83766198</v>
      </c>
      <c r="AH148" s="2" t="n">
        <v>662489861.72918701</v>
      </c>
      <c r="AI148" s="2" t="n">
        <v>444538009.78324997</v>
      </c>
      <c r="AJ148" s="2" t="n">
        <v>552763737.25299394</v>
      </c>
      <c r="AK148" s="2" t="n">
        <v>480436865.34735</v>
      </c>
      <c r="AL148" s="2" t="n">
        <v>456951214.55602801</v>
      </c>
      <c r="AM148" s="2" t="n">
        <v>417345354.127083</v>
      </c>
      <c r="AN148" s="2" t="n">
        <v>468278783.592071</v>
      </c>
      <c r="AO148" s="2" t="n">
        <v>473358391.702658</v>
      </c>
      <c r="AP148" s="2" t="n">
        <v>557667787.16481197</v>
      </c>
      <c r="AQ148" s="2" t="n">
        <v>703406736.33370996</v>
      </c>
      <c r="AR148" s="2" t="n">
        <v>460582470.506302</v>
      </c>
      <c r="AS148" s="2" t="n">
        <v>138228818.988554</v>
      </c>
      <c r="AT148" s="2" t="n">
        <v>123816370.56020001</v>
      </c>
      <c r="AU148" s="2" t="n">
        <v>61127544.880174398</v>
      </c>
      <c r="AV148" s="2"/>
    </row>
    <row r="149">
      <c r="A149" t="str">
        <f t="shared" si="27"/>
        <v>U.S. Small</v>
      </c>
      <c r="B149" t="str">
        <f t="shared" si="28"/>
        <v>Unlabeled</v>
      </c>
      <c r="C149" s="2" t="n">
        <f t="shared" si="29"/>
        <v>0</v>
      </c>
      <c r="D149" s="2" t="n">
        <f t="shared" si="30"/>
        <v>0</v>
      </c>
      <c r="E149" s="2" t="n">
        <f t="shared" si="31"/>
        <v>190000.26949999999</v>
      </c>
      <c r="F149" s="2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342</v>
      </c>
      <c r="M149" t="s">
        <v>324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 t="n">
        <v>13476788.6563859</v>
      </c>
      <c r="Y149" s="2" t="n">
        <v>4822991.6939771101</v>
      </c>
      <c r="Z149" s="2" t="n">
        <v>26846101.777060799</v>
      </c>
      <c r="AA149" s="2" t="n">
        <v>7975698.0799417496</v>
      </c>
      <c r="AB149" s="2" t="n">
        <v>8055326.8373623602</v>
      </c>
      <c r="AC149" s="2" t="n">
        <v>2791927.9105305602</v>
      </c>
      <c r="AD149" s="2" t="n">
        <v>13149227.8955153</v>
      </c>
      <c r="AE149" s="2" t="n">
        <v>137010.13896804201</v>
      </c>
      <c r="AF149" s="2" t="n">
        <v>-286136.05104749801</v>
      </c>
      <c r="AG149" s="2" t="n">
        <v>-48169.787970974001</v>
      </c>
      <c r="AH149" s="2" t="n">
        <v>-266235.01156801003</v>
      </c>
      <c r="AI149" s="2" t="n">
        <v>-13911.648673879299</v>
      </c>
      <c r="AJ149" s="2" t="n">
        <v>-573.86300989050699</v>
      </c>
      <c r="AK149" s="2" t="n">
        <v>-6467.0861132007703</v>
      </c>
      <c r="AL149" s="2"/>
      <c r="AM149" s="2"/>
      <c r="AN149" s="2" t="n">
        <v>-2754.6266772434201</v>
      </c>
      <c r="AO149" s="2"/>
      <c r="AP149" s="2"/>
      <c r="AQ149" s="2"/>
      <c r="AR149" s="2"/>
      <c r="AS149" s="2"/>
      <c r="AT149" s="2" t="n">
        <v>190000.26949999999</v>
      </c>
      <c r="AU149" s="2" t="n">
        <v>187633.081973728</v>
      </c>
      <c r="AV149" s="2"/>
    </row>
    <row r="150">
      <c r="A150" t="str">
        <f t="shared" si="27"/>
        <v>Grand Total</v>
      </c>
      <c r="B150" t="str">
        <f t="shared" si="28"/>
        <v>NA</v>
      </c>
      <c r="C150" s="2" t="n">
        <f t="shared" si="29"/>
        <v>328869861606.95337</v>
      </c>
      <c r="D150" s="2" t="n">
        <f t="shared" si="30"/>
        <v>413882614520.63409</v>
      </c>
      <c r="E150" s="2" t="n">
        <f t="shared" si="31"/>
        <v>414320692049.20361</v>
      </c>
      <c r="F150" s="2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323</v>
      </c>
      <c r="M150" t="s">
        <v>343</v>
      </c>
      <c r="N150" s="2" t="n">
        <f t="shared" ref="N150:AT150" si="37">SUM(N78:N149)</f>
        <v>239199681230.54459</v>
      </c>
      <c r="O150" s="2" t="n">
        <f t="shared" si="37"/>
        <v>261290729119.94293</v>
      </c>
      <c r="P150" s="2" t="n">
        <f t="shared" si="37"/>
        <v>231052642709.19888</v>
      </c>
      <c r="Q150" s="2" t="n">
        <f t="shared" si="37"/>
        <v>222030070082.75235</v>
      </c>
      <c r="R150" s="2" t="n">
        <f t="shared" si="37"/>
        <v>209755450716.4137</v>
      </c>
      <c r="S150" s="2" t="n">
        <f t="shared" si="37"/>
        <v>204405296246.58194</v>
      </c>
      <c r="T150" s="2" t="n">
        <f t="shared" si="37"/>
        <v>203829663285.77435</v>
      </c>
      <c r="U150" s="2" t="n">
        <f t="shared" si="37"/>
        <v>196101401438.07632</v>
      </c>
      <c r="V150" s="2" t="n">
        <f t="shared" si="37"/>
        <v>195325733178.1199</v>
      </c>
      <c r="W150" s="2" t="n">
        <f t="shared" si="37"/>
        <v>201529294725.62863</v>
      </c>
      <c r="X150" s="2" t="n">
        <f t="shared" si="37"/>
        <v>213564752581.37903</v>
      </c>
      <c r="Y150" s="2" t="n">
        <f t="shared" si="37"/>
        <v>227146673079.63123</v>
      </c>
      <c r="Z150" s="2" t="n">
        <f t="shared" si="37"/>
        <v>263709938807.80118</v>
      </c>
      <c r="AA150" s="2" t="n">
        <f t="shared" si="37"/>
        <v>322342228014.78418</v>
      </c>
      <c r="AB150" s="2" t="n">
        <f t="shared" si="37"/>
        <v>341766161628.44641</v>
      </c>
      <c r="AC150" s="2" t="n">
        <f t="shared" si="37"/>
        <v>383526161391.43201</v>
      </c>
      <c r="AD150" s="2" t="n">
        <f t="shared" si="37"/>
        <v>412680702347.21039</v>
      </c>
      <c r="AE150" s="2" t="n">
        <f t="shared" si="37"/>
        <v>446556816579.88898</v>
      </c>
      <c r="AF150" s="2" t="n">
        <f t="shared" si="37"/>
        <v>503864098460.09113</v>
      </c>
      <c r="AG150" s="2" t="n">
        <f t="shared" si="37"/>
        <v>503502767809.55377</v>
      </c>
      <c r="AH150" s="2" t="n">
        <f t="shared" si="37"/>
        <v>474106785634.96899</v>
      </c>
      <c r="AI150" s="2" t="n">
        <f t="shared" si="37"/>
        <v>472642625007.67102</v>
      </c>
      <c r="AJ150" s="2" t="n">
        <f t="shared" si="37"/>
        <v>450371557038.64941</v>
      </c>
      <c r="AK150" s="2" t="n">
        <f t="shared" si="37"/>
        <v>379139270395.26874</v>
      </c>
      <c r="AL150" s="2" t="n">
        <f t="shared" si="37"/>
        <v>343680149719.00067</v>
      </c>
      <c r="AM150" s="2" t="n">
        <f t="shared" si="37"/>
        <v>328869861606.95337</v>
      </c>
      <c r="AN150" s="2" t="n">
        <f t="shared" si="37"/>
        <v>354928204088.39636</v>
      </c>
      <c r="AO150" s="2" t="n">
        <f t="shared" si="37"/>
        <v>374711402397.52405</v>
      </c>
      <c r="AP150" s="2" t="n">
        <f t="shared" si="37"/>
        <v>409895778951.95557</v>
      </c>
      <c r="AQ150" s="2" t="n">
        <f t="shared" si="37"/>
        <v>429908496130.4726</v>
      </c>
      <c r="AR150" s="2" t="n">
        <f t="shared" si="37"/>
        <v>467072203011.73761</v>
      </c>
      <c r="AS150" s="2" t="n">
        <f t="shared" si="37"/>
        <v>413882614520.63409</v>
      </c>
      <c r="AT150" s="2" t="n">
        <f t="shared" si="37"/>
        <v>414320692049.20361</v>
      </c>
      <c r="AU150" s="2"/>
      <c r="AV150" s="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2" t="s">
        <v>472</v>
      </c>
      <c r="M2" s="2" t="s">
        <v>473</v>
      </c>
      <c r="N2" s="2"/>
      <c r="O2" s="2"/>
      <c r="P2" s="2"/>
      <c r="Q2" s="2"/>
      <c r="R2" s="2"/>
      <c r="S2" s="2"/>
      <c r="T2" s="2"/>
      <c r="U2" s="2"/>
      <c r="V2" s="2"/>
      <c r="W2" s="2"/>
      <c r="X2" s="2" t="n">
        <v>4461221335.3725996</v>
      </c>
      <c r="Y2" s="2" t="n">
        <v>5222483584.5337</v>
      </c>
      <c r="Z2" s="2" t="n">
        <v>7154213293.1918001</v>
      </c>
      <c r="AA2" s="2" t="n">
        <v>8477893783.4747</v>
      </c>
      <c r="AB2" s="2" t="n">
        <v>8523811524.4242001</v>
      </c>
      <c r="AC2" s="2" t="n">
        <v>8893448045.1343994</v>
      </c>
      <c r="AD2" s="2" t="n">
        <v>10051708490.448099</v>
      </c>
      <c r="AE2" s="2" t="n">
        <v>10152577411.481001</v>
      </c>
      <c r="AF2" s="2" t="n">
        <v>12955507402.8589</v>
      </c>
      <c r="AG2" s="2" t="n">
        <v>12143111983.763599</v>
      </c>
      <c r="AH2" s="2" t="n">
        <v>13418186057.3783</v>
      </c>
      <c r="AI2" s="2" t="n">
        <v>11634294881.822001</v>
      </c>
      <c r="AJ2" s="2" t="n">
        <v>12529842989.820801</v>
      </c>
      <c r="AK2" s="2" t="n">
        <v>10623504953.4575</v>
      </c>
      <c r="AL2" s="2" t="n">
        <v>9189232928.9783001</v>
      </c>
      <c r="AM2" s="2" t="n">
        <v>10481204205.5441</v>
      </c>
      <c r="AN2" s="2" t="n">
        <v>10230121862.4004</v>
      </c>
      <c r="AO2" s="2" t="n">
        <v>11105940539.5469</v>
      </c>
      <c r="AP2" s="2" t="n">
        <v>13714004820.861799</v>
      </c>
      <c r="AQ2" s="2" t="n">
        <v>12075991934.1506</v>
      </c>
      <c r="AR2" s="2" t="n">
        <v>11201664805.386499</v>
      </c>
      <c r="AS2" s="2" t="n">
        <v>12320973788.312901</v>
      </c>
      <c r="AT2" s="2" t="n">
        <v>11302088868.3988</v>
      </c>
      <c r="AU2" s="2" t="n">
        <v>9674720052.3428001</v>
      </c>
      <c r="AV2" s="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2" t="s">
        <v>472</v>
      </c>
      <c r="M3" s="2" t="s">
        <v>444</v>
      </c>
      <c r="N3" s="2"/>
      <c r="O3" s="2"/>
      <c r="P3" s="2"/>
      <c r="Q3" s="2"/>
      <c r="R3" s="2"/>
      <c r="S3" s="2"/>
      <c r="T3" s="2"/>
      <c r="U3" s="2"/>
      <c r="V3" s="2"/>
      <c r="W3" s="2"/>
      <c r="X3" s="2" t="n">
        <v>13682992780</v>
      </c>
      <c r="Y3" s="2" t="n">
        <v>15266229259</v>
      </c>
      <c r="Z3" s="2" t="n">
        <v>21067127684.1017</v>
      </c>
      <c r="AA3" s="2" t="n">
        <v>22398150091.6987</v>
      </c>
      <c r="AB3" s="2" t="n">
        <v>19952162934.592602</v>
      </c>
      <c r="AC3" s="2" t="n">
        <v>16278581173.003901</v>
      </c>
      <c r="AD3" s="2" t="n">
        <v>24579371854.820202</v>
      </c>
      <c r="AE3" s="2" t="n">
        <v>28856800724.604</v>
      </c>
      <c r="AF3" s="2" t="n">
        <v>25108934216.101002</v>
      </c>
      <c r="AG3" s="2" t="n">
        <v>28360300053.731998</v>
      </c>
      <c r="AH3" s="2" t="n">
        <v>29215734509.549099</v>
      </c>
      <c r="AI3" s="2" t="n">
        <v>31322955469.594002</v>
      </c>
      <c r="AJ3" s="2" t="n">
        <v>26222470316.473499</v>
      </c>
      <c r="AK3" s="2" t="n">
        <v>23801144566.430401</v>
      </c>
      <c r="AL3" s="2" t="n">
        <v>20749446453.703499</v>
      </c>
      <c r="AM3" s="2" t="n">
        <v>22561227691.065201</v>
      </c>
      <c r="AN3" s="2" t="n">
        <v>30892809946.353699</v>
      </c>
      <c r="AO3" s="2" t="n">
        <v>28318142873.2659</v>
      </c>
      <c r="AP3" s="2" t="n">
        <v>25785064224.876999</v>
      </c>
      <c r="AQ3" s="2" t="n">
        <v>32169792567.829498</v>
      </c>
      <c r="AR3" s="2" t="n">
        <v>42582014120.426697</v>
      </c>
      <c r="AS3" s="2" t="n">
        <v>29979883178.942001</v>
      </c>
      <c r="AT3" s="2" t="n">
        <v>27223594062.4813</v>
      </c>
      <c r="AU3" s="2" t="n">
        <v>22517960779.114201</v>
      </c>
      <c r="AV3" s="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2" t="s">
        <v>472</v>
      </c>
      <c r="M4" s="2" t="s">
        <v>448</v>
      </c>
      <c r="N4" s="2"/>
      <c r="O4" s="2"/>
      <c r="P4" s="2"/>
      <c r="Q4" s="2"/>
      <c r="R4" s="2"/>
      <c r="S4" s="2"/>
      <c r="T4" s="2"/>
      <c r="U4" s="2"/>
      <c r="V4" s="2"/>
      <c r="W4" s="2"/>
      <c r="X4" s="2" t="n">
        <v>2561997364</v>
      </c>
      <c r="Y4" s="2" t="n">
        <v>3451266457</v>
      </c>
      <c r="Z4" s="2" t="n">
        <v>7248417974</v>
      </c>
      <c r="AA4" s="2" t="n">
        <v>7275405026</v>
      </c>
      <c r="AB4" s="2" t="n">
        <v>9153829306</v>
      </c>
      <c r="AC4" s="2" t="n">
        <v>7793952753.625</v>
      </c>
      <c r="AD4" s="2" t="n">
        <v>9495203300.4062996</v>
      </c>
      <c r="AE4" s="2" t="n">
        <v>8343015166.1226997</v>
      </c>
      <c r="AF4" s="2" t="n">
        <v>11909917640.8258</v>
      </c>
      <c r="AG4" s="2" t="n">
        <v>12232955270.1101</v>
      </c>
      <c r="AH4" s="2" t="n">
        <v>16272300186.3999</v>
      </c>
      <c r="AI4" s="2" t="n">
        <v>34099643490.229198</v>
      </c>
      <c r="AJ4" s="2" t="n">
        <v>24724649013.904499</v>
      </c>
      <c r="AK4" s="2" t="n">
        <v>30535358763.824501</v>
      </c>
      <c r="AL4" s="2" t="n">
        <v>25065172611.581699</v>
      </c>
      <c r="AM4" s="2" t="n">
        <v>24398490457.877899</v>
      </c>
      <c r="AN4" s="2" t="n">
        <v>24493332601.6245</v>
      </c>
      <c r="AO4" s="2" t="n">
        <v>22413120997.481499</v>
      </c>
      <c r="AP4" s="2" t="n">
        <v>33453816699.724499</v>
      </c>
      <c r="AQ4" s="2" t="n">
        <v>40971451603.983101</v>
      </c>
      <c r="AR4" s="2" t="n">
        <v>42186543607.615196</v>
      </c>
      <c r="AS4" s="2" t="n">
        <v>40363186676.234802</v>
      </c>
      <c r="AT4" s="2" t="n">
        <v>43211017818.110603</v>
      </c>
      <c r="AU4" s="2" t="n">
        <v>48076536650.968697</v>
      </c>
      <c r="AV4" s="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2" t="s">
        <v>472</v>
      </c>
      <c r="M5" s="2" t="s">
        <v>445</v>
      </c>
      <c r="N5" s="2"/>
      <c r="O5" s="2"/>
      <c r="P5" s="2"/>
      <c r="Q5" s="2"/>
      <c r="R5" s="2"/>
      <c r="S5" s="2"/>
      <c r="T5" s="2"/>
      <c r="U5" s="2"/>
      <c r="V5" s="2"/>
      <c r="W5" s="2"/>
      <c r="X5" s="2" t="n">
        <v>1661463642.3331001</v>
      </c>
      <c r="Y5" s="2" t="n">
        <v>2209331266.1669998</v>
      </c>
      <c r="Z5" s="2" t="n">
        <v>2139786517.6108</v>
      </c>
      <c r="AA5" s="2" t="n">
        <v>2374742317.9507999</v>
      </c>
      <c r="AB5" s="2" t="n">
        <v>3186209535.3930001</v>
      </c>
      <c r="AC5" s="2" t="n">
        <v>8355909638.9761</v>
      </c>
      <c r="AD5" s="2" t="n">
        <v>5160824177.0134001</v>
      </c>
      <c r="AE5" s="2" t="n">
        <v>4932381109.9857998</v>
      </c>
      <c r="AF5" s="2" t="n">
        <v>8984423724.2320004</v>
      </c>
      <c r="AG5" s="2" t="n">
        <v>4566092513.4452</v>
      </c>
      <c r="AH5" s="2" t="n">
        <v>2859758938.4575</v>
      </c>
      <c r="AI5" s="2" t="n">
        <v>2182440320.9962001</v>
      </c>
      <c r="AJ5" s="2" t="n">
        <v>1870144510.6024001</v>
      </c>
      <c r="AK5" s="2" t="n">
        <v>1218679406.2168</v>
      </c>
      <c r="AL5" s="2" t="n">
        <v>351227163.14529997</v>
      </c>
      <c r="AM5" s="2" t="n">
        <v>475190814.7737</v>
      </c>
      <c r="AN5" s="2" t="n">
        <v>440347425.1821</v>
      </c>
      <c r="AO5" s="2" t="n">
        <v>209696316.30630001</v>
      </c>
      <c r="AP5" s="2" t="n">
        <v>205007482.89379999</v>
      </c>
      <c r="AQ5" s="2" t="n">
        <v>583283974.31420004</v>
      </c>
      <c r="AR5" s="2" t="n">
        <v>1000346672.1038001</v>
      </c>
      <c r="AS5" s="2" t="n">
        <v>1294160101.1112001</v>
      </c>
      <c r="AT5" s="2" t="n">
        <v>927568040.93690002</v>
      </c>
      <c r="AU5" s="2" t="n">
        <v>383879173.72180003</v>
      </c>
      <c r="AV5" s="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2" t="s">
        <v>472</v>
      </c>
      <c r="M6" s="2" t="s">
        <v>450</v>
      </c>
      <c r="N6" s="2"/>
      <c r="O6" s="2"/>
      <c r="P6" s="2"/>
      <c r="Q6" s="2"/>
      <c r="R6" s="2"/>
      <c r="S6" s="2"/>
      <c r="T6" s="2"/>
      <c r="U6" s="2"/>
      <c r="V6" s="2"/>
      <c r="W6" s="2"/>
      <c r="X6" s="2" t="n">
        <v>10836767566.3067</v>
      </c>
      <c r="Y6" s="2" t="n">
        <v>11037771628.539</v>
      </c>
      <c r="Z6" s="2" t="n">
        <v>14598655277.960899</v>
      </c>
      <c r="AA6" s="2" t="n">
        <v>21337424368</v>
      </c>
      <c r="AB6" s="2" t="n">
        <v>21597943786.9375</v>
      </c>
      <c r="AC6" s="2" t="n">
        <v>24306490024.8815</v>
      </c>
      <c r="AD6" s="2" t="n">
        <v>28691654855.106998</v>
      </c>
      <c r="AE6" s="2" t="n">
        <v>28649378906.285801</v>
      </c>
      <c r="AF6" s="2" t="n">
        <v>24229867811.188301</v>
      </c>
      <c r="AG6" s="2" t="n">
        <v>25640561078.873798</v>
      </c>
      <c r="AH6" s="2" t="n">
        <v>24608840185.267799</v>
      </c>
      <c r="AI6" s="2" t="n">
        <v>24188850707.081402</v>
      </c>
      <c r="AJ6" s="2" t="n">
        <v>20242883262.698898</v>
      </c>
      <c r="AK6" s="2" t="n">
        <v>17503986631.434601</v>
      </c>
      <c r="AL6" s="2" t="n">
        <v>21569273112.875</v>
      </c>
      <c r="AM6" s="2" t="n">
        <v>20524073344.321098</v>
      </c>
      <c r="AN6" s="2" t="n">
        <v>19133228775.2113</v>
      </c>
      <c r="AO6" s="2" t="n">
        <v>19817956002.0564</v>
      </c>
      <c r="AP6" s="2" t="n">
        <v>18102887273.243999</v>
      </c>
      <c r="AQ6" s="2" t="n">
        <v>18056670672.384899</v>
      </c>
      <c r="AR6" s="2" t="n">
        <v>15557811626.703699</v>
      </c>
      <c r="AS6" s="2" t="n">
        <v>16320602008.229401</v>
      </c>
      <c r="AT6" s="2" t="n">
        <v>17821273493.206902</v>
      </c>
      <c r="AU6" s="2" t="n">
        <v>10558357495.492399</v>
      </c>
      <c r="AV6" s="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2" t="s">
        <v>472</v>
      </c>
      <c r="M7" s="2" t="s">
        <v>452</v>
      </c>
      <c r="N7" s="2"/>
      <c r="O7" s="2"/>
      <c r="P7" s="2"/>
      <c r="Q7" s="2"/>
      <c r="R7" s="2"/>
      <c r="S7" s="2"/>
      <c r="T7" s="2"/>
      <c r="U7" s="2"/>
      <c r="V7" s="2"/>
      <c r="W7" s="2"/>
      <c r="X7" s="2" t="n">
        <v>7000144006</v>
      </c>
      <c r="Y7" s="2" t="n">
        <v>8640797811.875</v>
      </c>
      <c r="Z7" s="2" t="n">
        <v>7725041888</v>
      </c>
      <c r="AA7" s="2" t="n">
        <v>7921781159</v>
      </c>
      <c r="AB7" s="2" t="n">
        <v>10143386871</v>
      </c>
      <c r="AC7" s="2" t="n">
        <v>7895836031</v>
      </c>
      <c r="AD7" s="2" t="n">
        <v>9939333378.5468998</v>
      </c>
      <c r="AE7" s="2" t="n">
        <v>11977217680.376801</v>
      </c>
      <c r="AF7" s="2" t="n">
        <v>8139806190.4987001</v>
      </c>
      <c r="AG7" s="2" t="n">
        <v>9107908857.7364998</v>
      </c>
      <c r="AH7" s="2" t="n">
        <v>9528368164.8321991</v>
      </c>
      <c r="AI7" s="2" t="n">
        <v>5382216865.5365</v>
      </c>
      <c r="AJ7" s="2" t="n">
        <v>16933566755.9146</v>
      </c>
      <c r="AK7" s="2" t="n">
        <v>12756732378.4004</v>
      </c>
      <c r="AL7" s="2" t="n">
        <v>4875300248.3093996</v>
      </c>
      <c r="AM7" s="2" t="n">
        <v>3381783623.7388</v>
      </c>
      <c r="AN7" s="2" t="n">
        <v>17265830757.9011</v>
      </c>
      <c r="AO7" s="2" t="n">
        <v>30820221319.980701</v>
      </c>
      <c r="AP7" s="2" t="n">
        <v>22006792942.208698</v>
      </c>
      <c r="AQ7" s="2" t="n">
        <v>19775210934.653</v>
      </c>
      <c r="AR7" s="2" t="n">
        <v>40362540948.185997</v>
      </c>
      <c r="AS7" s="2" t="n">
        <v>13782832678.6966</v>
      </c>
      <c r="AT7" s="2" t="n">
        <v>21397333490.0979</v>
      </c>
      <c r="AU7" s="2" t="n">
        <v>13363985667.8493</v>
      </c>
      <c r="AV7" s="2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2" t="n">
        <v>29993312707</v>
      </c>
      <c r="O8" s="2" t="n">
        <v>31945138023</v>
      </c>
      <c r="P8" s="2" t="n">
        <v>29753069568</v>
      </c>
      <c r="Q8" s="2" t="n">
        <v>30346592157</v>
      </c>
      <c r="R8" s="2" t="n">
        <v>31747329388</v>
      </c>
      <c r="S8" s="2" t="n">
        <v>28791249139</v>
      </c>
      <c r="T8" s="2" t="n">
        <v>32842967690</v>
      </c>
      <c r="U8" s="2" t="n">
        <v>34627617203</v>
      </c>
      <c r="V8" s="2" t="n">
        <v>37288669184</v>
      </c>
      <c r="W8" s="2" t="n">
        <v>39481622310</v>
      </c>
      <c r="X8" s="2" t="n">
        <v>2696158332.2129998</v>
      </c>
      <c r="Y8" s="2" t="n">
        <v>148305329</v>
      </c>
      <c r="Z8" s="2" t="n">
        <v>223333831.60159999</v>
      </c>
      <c r="AA8" s="2" t="n">
        <v>309478335</v>
      </c>
      <c r="AB8" s="2" t="n">
        <v>322351430.75</v>
      </c>
      <c r="AC8" s="2" t="n">
        <v>430846863.51179999</v>
      </c>
      <c r="AD8" s="2" t="n">
        <v>611276087.48249996</v>
      </c>
      <c r="AE8" s="2" t="n">
        <v>6188233895.1021004</v>
      </c>
      <c r="AF8" s="2" t="n">
        <v>13936095647.614799</v>
      </c>
      <c r="AG8" s="2" t="n">
        <v>15193213633.446501</v>
      </c>
      <c r="AH8" s="2" t="n">
        <v>1035267519.4376</v>
      </c>
      <c r="AI8" s="2" t="n">
        <v>656486854.93099999</v>
      </c>
      <c r="AJ8" s="2" t="n">
        <v>2804794878.7017999</v>
      </c>
      <c r="AK8" s="2" t="n">
        <v>30632435.068700001</v>
      </c>
      <c r="AL8" s="2" t="n">
        <v>224239868.17129999</v>
      </c>
      <c r="AM8" s="2" t="n">
        <v>74270902.407299995</v>
      </c>
      <c r="AN8" s="2" t="n">
        <v>426022876.67000002</v>
      </c>
      <c r="AO8" s="2" t="n">
        <v>-293611049.32090002</v>
      </c>
      <c r="AP8" s="2" t="n">
        <v>0</v>
      </c>
      <c r="AQ8" s="2" t="n">
        <v>50903.558599999997</v>
      </c>
      <c r="AR8" s="2" t="n">
        <v>0</v>
      </c>
      <c r="AS8" s="2" t="n">
        <v>0</v>
      </c>
      <c r="AT8" s="2" t="n">
        <v>0</v>
      </c>
      <c r="AU8" s="2" t="n">
        <v>0</v>
      </c>
      <c r="AV8" s="2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2"/>
      <c r="O9" s="2"/>
      <c r="P9" s="2"/>
      <c r="Q9" s="2"/>
      <c r="R9" s="2"/>
      <c r="S9" s="2"/>
      <c r="T9" s="2"/>
      <c r="U9" s="2"/>
      <c r="V9" s="2"/>
      <c r="W9" s="2"/>
      <c r="X9" s="2" t="n">
        <v>11719628314.435301</v>
      </c>
      <c r="Y9" s="2" t="n">
        <v>11335994134.636999</v>
      </c>
      <c r="Z9" s="2" t="n">
        <v>13930883865.5245</v>
      </c>
      <c r="AA9" s="2" t="n">
        <v>20660170728.005402</v>
      </c>
      <c r="AB9" s="2" t="n">
        <v>23876971941.840099</v>
      </c>
      <c r="AC9" s="2" t="n">
        <v>28943072930.6936</v>
      </c>
      <c r="AD9" s="2" t="n">
        <v>30306750678.7775</v>
      </c>
      <c r="AE9" s="2" t="n">
        <v>33718963439.573299</v>
      </c>
      <c r="AF9" s="2" t="n">
        <v>43732283628.724403</v>
      </c>
      <c r="AG9" s="2" t="n">
        <v>41025971534.303802</v>
      </c>
      <c r="AH9" s="2" t="n">
        <v>36904242643.087196</v>
      </c>
      <c r="AI9" s="2" t="n">
        <v>39659791503.073898</v>
      </c>
      <c r="AJ9" s="2" t="n">
        <v>35395031318.401604</v>
      </c>
      <c r="AK9" s="2" t="n">
        <v>25791719097.580898</v>
      </c>
      <c r="AL9" s="2" t="n">
        <v>30644142209.725399</v>
      </c>
      <c r="AM9" s="2" t="n">
        <v>28007088091.537998</v>
      </c>
      <c r="AN9" s="2" t="n">
        <v>26904092020.0676</v>
      </c>
      <c r="AO9" s="2" t="n">
        <v>28252358243.452999</v>
      </c>
      <c r="AP9" s="2" t="n">
        <v>33494965138.274799</v>
      </c>
      <c r="AQ9" s="2" t="n">
        <v>29288043446.498699</v>
      </c>
      <c r="AR9" s="2" t="n">
        <v>31965921458.5518</v>
      </c>
      <c r="AS9" s="2" t="n">
        <v>43268076764.860802</v>
      </c>
      <c r="AT9" s="2" t="n">
        <v>54674308032.443199</v>
      </c>
      <c r="AU9" s="2" t="n">
        <v>18828543188.331799</v>
      </c>
      <c r="AV9" s="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 t="n">
        <v>7873627425.3799</v>
      </c>
      <c r="Y10" s="2" t="n">
        <v>10924945465.6684</v>
      </c>
      <c r="Z10" s="2" t="n">
        <v>11752966872.518299</v>
      </c>
      <c r="AA10" s="2" t="n">
        <v>17416787449.3568</v>
      </c>
      <c r="AB10" s="2" t="n">
        <v>18698647111.045601</v>
      </c>
      <c r="AC10" s="2" t="n">
        <v>19054498906.851002</v>
      </c>
      <c r="AD10" s="2" t="n">
        <v>20534583591.633999</v>
      </c>
      <c r="AE10" s="2" t="n">
        <v>25998839983.4403</v>
      </c>
      <c r="AF10" s="2" t="n">
        <v>33841865675.874001</v>
      </c>
      <c r="AG10" s="2" t="n">
        <v>32592578808.173901</v>
      </c>
      <c r="AH10" s="2" t="n">
        <v>32985786240.483898</v>
      </c>
      <c r="AI10" s="2" t="n">
        <v>32257009650.7076</v>
      </c>
      <c r="AJ10" s="2" t="n">
        <v>29593266231.222801</v>
      </c>
      <c r="AK10" s="2" t="n">
        <v>25773742934.5784</v>
      </c>
      <c r="AL10" s="2" t="n">
        <v>22684965019.1441</v>
      </c>
      <c r="AM10" s="2" t="n">
        <v>22885608964.183701</v>
      </c>
      <c r="AN10" s="2" t="n">
        <v>19882893585.119999</v>
      </c>
      <c r="AO10" s="2" t="n">
        <v>21616135818.3339</v>
      </c>
      <c r="AP10" s="2" t="n">
        <v>27316204118.554798</v>
      </c>
      <c r="AQ10" s="2" t="n">
        <v>28919344792.904598</v>
      </c>
      <c r="AR10" s="2" t="n">
        <v>29894498245.438</v>
      </c>
      <c r="AS10" s="2" t="n">
        <v>39584091095.004204</v>
      </c>
      <c r="AT10" s="2" t="n">
        <v>31612404331.494999</v>
      </c>
      <c r="AU10" s="2" t="n">
        <v>15085665059.6749</v>
      </c>
      <c r="AV10" s="2"/>
    </row>
    <row r="11">
      <c r="A11" t="str">
        <f t="shared" si="0"/>
        <v>Large</v>
      </c>
      <c r="B11" s="2" t="str">
        <f t="shared" si="1"/>
        <v>Incentive</v>
      </c>
      <c r="C11" s="2" t="n">
        <f t="shared" si="2"/>
        <v>13668152098.6376</v>
      </c>
      <c r="D11" s="2" t="n">
        <f t="shared" si="2"/>
        <v>11021240576.489401</v>
      </c>
      <c r="E11" s="2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356</v>
      </c>
      <c r="L11" s="2" t="s">
        <v>474</v>
      </c>
      <c r="M11" s="2" t="s">
        <v>448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 t="n">
        <v>1826653868</v>
      </c>
      <c r="Y11" s="2" t="n">
        <v>948121193</v>
      </c>
      <c r="Z11" s="2" t="n">
        <v>1123077901</v>
      </c>
      <c r="AA11" s="2" t="n">
        <v>1878413368</v>
      </c>
      <c r="AB11" s="2" t="n">
        <v>2033106636.5957</v>
      </c>
      <c r="AC11" s="2" t="n">
        <v>5446316250.4062004</v>
      </c>
      <c r="AD11" s="2" t="n">
        <v>6532386781.7545996</v>
      </c>
      <c r="AE11" s="2" t="n">
        <v>7552732326.0931997</v>
      </c>
      <c r="AF11" s="2" t="n">
        <v>7272741053.3044004</v>
      </c>
      <c r="AG11" s="2" t="n">
        <v>8504601233.7454004</v>
      </c>
      <c r="AH11" s="2" t="n">
        <v>9813822507.7782001</v>
      </c>
      <c r="AI11" s="2" t="n">
        <v>9255805069.6863995</v>
      </c>
      <c r="AJ11" s="2" t="n">
        <v>10544781248.471701</v>
      </c>
      <c r="AK11" s="2" t="n">
        <v>9499299830.3323994</v>
      </c>
      <c r="AL11" s="2" t="n">
        <v>8987385898.1336994</v>
      </c>
      <c r="AM11" s="2" t="n">
        <v>9058315539.4867992</v>
      </c>
      <c r="AN11" s="2" t="n">
        <v>8778185527.9845009</v>
      </c>
      <c r="AO11" s="2" t="n">
        <v>9133048099.4139996</v>
      </c>
      <c r="AP11" s="2" t="n">
        <v>8022095558.2235003</v>
      </c>
      <c r="AQ11" s="2" t="n">
        <v>13668152098.6376</v>
      </c>
      <c r="AR11" s="2" t="n">
        <v>11021240576.489401</v>
      </c>
      <c r="AS11" s="2" t="n">
        <v>6603338173.8421001</v>
      </c>
      <c r="AT11" s="2" t="n">
        <v>6633068637.9805002</v>
      </c>
      <c r="AU11" s="2" t="n">
        <v>4038436140.6581998</v>
      </c>
      <c r="AV11" s="2"/>
    </row>
    <row r="12">
      <c r="A12" t="str">
        <f t="shared" si="0"/>
        <v>Large</v>
      </c>
      <c r="B12" s="2" t="str">
        <f t="shared" si="1"/>
        <v>Less Common</v>
      </c>
      <c r="C12" s="2" t="n">
        <f t="shared" si="2"/>
        <v>1893654421.2154</v>
      </c>
      <c r="D12" s="2" t="n">
        <f t="shared" si="2"/>
        <v>2042440854.4598</v>
      </c>
      <c r="E12" s="2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357</v>
      </c>
      <c r="L12" s="2" t="s">
        <v>474</v>
      </c>
      <c r="M12" s="2" t="s">
        <v>445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 t="n">
        <v>3697567732.8283</v>
      </c>
      <c r="Y12" s="2" t="n">
        <v>4276913995.3067999</v>
      </c>
      <c r="Z12" s="2" t="n">
        <v>5045782133.0625</v>
      </c>
      <c r="AA12" s="2" t="n">
        <v>5987307572.7924995</v>
      </c>
      <c r="AB12" s="2" t="n">
        <v>7886703050.9062996</v>
      </c>
      <c r="AC12" s="2" t="n">
        <v>10517224273.3708</v>
      </c>
      <c r="AD12" s="2" t="n">
        <v>12526575285.907301</v>
      </c>
      <c r="AE12" s="2" t="n">
        <v>14115943990.3134</v>
      </c>
      <c r="AF12" s="2" t="n">
        <v>16191780447.334999</v>
      </c>
      <c r="AG12" s="2" t="n">
        <v>18359449085.090302</v>
      </c>
      <c r="AH12" s="2" t="n">
        <v>15999886561.8267</v>
      </c>
      <c r="AI12" s="2" t="n">
        <v>7556608512.2728996</v>
      </c>
      <c r="AJ12" s="2" t="n">
        <v>12670681432.0599</v>
      </c>
      <c r="AK12" s="2" t="n">
        <v>8816553677.8153992</v>
      </c>
      <c r="AL12" s="2" t="n">
        <v>2081430294.0613</v>
      </c>
      <c r="AM12" s="2" t="n">
        <v>1331745785.9690001</v>
      </c>
      <c r="AN12" s="2" t="n">
        <v>1458159263.0675001</v>
      </c>
      <c r="AO12" s="2" t="n">
        <v>1413957865.5494001</v>
      </c>
      <c r="AP12" s="2" t="n">
        <v>1576802901.4986999</v>
      </c>
      <c r="AQ12" s="2" t="n">
        <v>1893654421.2154</v>
      </c>
      <c r="AR12" s="2" t="n">
        <v>2042440854.4598</v>
      </c>
      <c r="AS12" s="2" t="n">
        <v>1701256112.6094</v>
      </c>
      <c r="AT12" s="2" t="n">
        <v>987918603.48389995</v>
      </c>
      <c r="AU12" s="2" t="n">
        <v>1311847113.033</v>
      </c>
      <c r="AV12" s="2"/>
    </row>
    <row r="13">
      <c r="A13" t="str">
        <f t="shared" si="0"/>
        <v>Large</v>
      </c>
      <c r="B13" s="2" t="str">
        <f t="shared" si="1"/>
        <v>Other CB</v>
      </c>
      <c r="C13" s="2" t="n">
        <f t="shared" si="2"/>
        <v>27656758965.922298</v>
      </c>
      <c r="D13" s="2" t="n">
        <f t="shared" si="2"/>
        <v>27988116668.6759</v>
      </c>
      <c r="E13" s="2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358</v>
      </c>
      <c r="L13" s="2" t="s">
        <v>474</v>
      </c>
      <c r="M13" s="2" t="s">
        <v>450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7995374594.9218998</v>
      </c>
      <c r="Y13" s="2" t="n">
        <v>6836863354</v>
      </c>
      <c r="Z13" s="2" t="n">
        <v>8277928347.5662003</v>
      </c>
      <c r="AA13" s="2" t="n">
        <v>11736508989.238501</v>
      </c>
      <c r="AB13" s="2" t="n">
        <v>16945609492.839899</v>
      </c>
      <c r="AC13" s="2" t="n">
        <v>15589453174.649</v>
      </c>
      <c r="AD13" s="2" t="n">
        <v>18243065810.5355</v>
      </c>
      <c r="AE13" s="2" t="n">
        <v>18862426216.7299</v>
      </c>
      <c r="AF13" s="2" t="n">
        <v>20565689901.5322</v>
      </c>
      <c r="AG13" s="2" t="n">
        <v>18322421768.5648</v>
      </c>
      <c r="AH13" s="2" t="n">
        <v>23895194330.704201</v>
      </c>
      <c r="AI13" s="2" t="n">
        <v>27720283324.926998</v>
      </c>
      <c r="AJ13" s="2" t="n">
        <v>27700938588.161201</v>
      </c>
      <c r="AK13" s="2" t="n">
        <v>28165607432.154701</v>
      </c>
      <c r="AL13" s="2" t="n">
        <v>25593122799.929298</v>
      </c>
      <c r="AM13" s="2" t="n">
        <v>24231668113.0783</v>
      </c>
      <c r="AN13" s="2" t="n">
        <v>23136289957.082199</v>
      </c>
      <c r="AO13" s="2" t="n">
        <v>25883452977.837502</v>
      </c>
      <c r="AP13" s="2" t="n">
        <v>23885178539.6908</v>
      </c>
      <c r="AQ13" s="2" t="n">
        <v>27656758965.922298</v>
      </c>
      <c r="AR13" s="2" t="n">
        <v>27988116668.6759</v>
      </c>
      <c r="AS13" s="2" t="n">
        <v>28330658646.316601</v>
      </c>
      <c r="AT13" s="2" t="n">
        <v>30662302414.540401</v>
      </c>
      <c r="AU13" s="2" t="n">
        <v>23658267585.566799</v>
      </c>
      <c r="AV13" s="2"/>
    </row>
    <row r="14">
      <c r="A14" t="str">
        <f t="shared" si="0"/>
        <v>Large</v>
      </c>
      <c r="B14" s="2" t="str">
        <f t="shared" si="1"/>
        <v>UCA</v>
      </c>
      <c r="C14" s="2" t="n">
        <f t="shared" si="2"/>
        <v>7584430768.8100996</v>
      </c>
      <c r="D14" s="2" t="n">
        <f t="shared" si="2"/>
        <v>8575739769.6517</v>
      </c>
      <c r="E14" s="2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359</v>
      </c>
      <c r="L14" s="2" t="s">
        <v>474</v>
      </c>
      <c r="M14" s="2" t="s">
        <v>452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 t="n">
        <v>1190645657</v>
      </c>
      <c r="Y14" s="2" t="n">
        <v>782763778</v>
      </c>
      <c r="Z14" s="2" t="n">
        <v>945143097</v>
      </c>
      <c r="AA14" s="2" t="n">
        <v>1360204180</v>
      </c>
      <c r="AB14" s="2" t="n">
        <v>682614387</v>
      </c>
      <c r="AC14" s="2" t="n">
        <v>2034198590</v>
      </c>
      <c r="AD14" s="2" t="n">
        <v>1597518148.2704999</v>
      </c>
      <c r="AE14" s="2" t="n">
        <v>2509941418.5158</v>
      </c>
      <c r="AF14" s="2" t="n">
        <v>2288833379.2484002</v>
      </c>
      <c r="AG14" s="2" t="n">
        <v>1458520142.5839</v>
      </c>
      <c r="AH14" s="2" t="n">
        <v>4354190340.7277002</v>
      </c>
      <c r="AI14" s="2" t="n">
        <v>2499701129.0306001</v>
      </c>
      <c r="AJ14" s="2" t="n">
        <v>3095685422.5686998</v>
      </c>
      <c r="AK14" s="2" t="n">
        <v>1251427571.1098001</v>
      </c>
      <c r="AL14" s="2" t="n">
        <v>1490836579.5167999</v>
      </c>
      <c r="AM14" s="2" t="n">
        <v>226058334.6419</v>
      </c>
      <c r="AN14" s="2" t="n">
        <v>4230504607.5766001</v>
      </c>
      <c r="AO14" s="2" t="n">
        <v>2278231675.1377001</v>
      </c>
      <c r="AP14" s="2" t="n">
        <v>11220349335.2395</v>
      </c>
      <c r="AQ14" s="2" t="n">
        <v>7584430768.8100996</v>
      </c>
      <c r="AR14" s="2" t="n">
        <v>8575739769.6517</v>
      </c>
      <c r="AS14" s="2" t="n">
        <v>2283370523.1746001</v>
      </c>
      <c r="AT14" s="2" t="n">
        <v>889130843.34930003</v>
      </c>
      <c r="AU14" s="2" t="n">
        <v>683544553.8973</v>
      </c>
      <c r="AV14" s="2"/>
    </row>
    <row r="15">
      <c r="A15" t="str">
        <f t="shared" si="0"/>
        <v>Large</v>
      </c>
      <c r="B15" s="2" t="str">
        <f t="shared" si="1"/>
        <v>Unclear</v>
      </c>
      <c r="C15" s="2" t="n">
        <f t="shared" si="2"/>
        <v>0</v>
      </c>
      <c r="D15" s="2" t="n">
        <f t="shared" si="2"/>
        <v>0</v>
      </c>
      <c r="E15" s="2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324</v>
      </c>
      <c r="L15" s="2" t="s">
        <v>474</v>
      </c>
      <c r="M15" s="2" t="s">
        <v>453</v>
      </c>
      <c r="N15" s="2" t="n">
        <v>35960786888</v>
      </c>
      <c r="O15" s="2" t="n">
        <v>37864157273</v>
      </c>
      <c r="P15" s="2" t="n">
        <v>35093190779</v>
      </c>
      <c r="Q15" s="2" t="n">
        <v>33829226700</v>
      </c>
      <c r="R15" s="2" t="n">
        <v>31124696371</v>
      </c>
      <c r="S15" s="2" t="n">
        <v>28535738215</v>
      </c>
      <c r="T15" s="2" t="n">
        <v>30194250369</v>
      </c>
      <c r="U15" s="2" t="n">
        <v>29073824093</v>
      </c>
      <c r="V15" s="2" t="n">
        <v>28131511337</v>
      </c>
      <c r="W15" s="2" t="n">
        <v>29678232189</v>
      </c>
      <c r="X15" s="2" t="n">
        <v>2350333298.5117998</v>
      </c>
      <c r="Y15" s="2" t="n">
        <v>892796384.91999996</v>
      </c>
      <c r="Z15" s="2" t="n">
        <v>1305681003.6201</v>
      </c>
      <c r="AA15" s="2" t="n">
        <v>1406381144.3941</v>
      </c>
      <c r="AB15" s="2" t="n">
        <v>1642974774.5</v>
      </c>
      <c r="AC15" s="2" t="n">
        <v>1215365269.221</v>
      </c>
      <c r="AD15" s="2" t="n">
        <v>2260011458.1794</v>
      </c>
      <c r="AE15" s="2" t="n">
        <v>3169916342.3541999</v>
      </c>
      <c r="AF15" s="2" t="n">
        <v>7155043441.6125002</v>
      </c>
      <c r="AG15" s="2" t="n">
        <v>6672595824.6169004</v>
      </c>
      <c r="AH15" s="2" t="n">
        <v>201244919.75049999</v>
      </c>
      <c r="AI15" s="2" t="n">
        <v>65473507.180200003</v>
      </c>
      <c r="AJ15" s="2" t="n">
        <v>92670021.695600003</v>
      </c>
      <c r="AK15" s="2" t="n">
        <v>242139874.3644</v>
      </c>
      <c r="AL15" s="2" t="n">
        <v>310997725.08090001</v>
      </c>
      <c r="AM15" s="2" t="n">
        <v>373533317.1178</v>
      </c>
      <c r="AN15" s="2" t="n">
        <v>91821302.232899994</v>
      </c>
      <c r="AO15" s="2" t="n">
        <v>710784750.62329996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/>
    </row>
    <row r="16">
      <c r="A16" t="str">
        <f t="shared" si="0"/>
        <v>Medium</v>
      </c>
      <c r="B16" s="2" t="str">
        <f t="shared" si="1"/>
        <v>&lt;=1 Year (All Types)</v>
      </c>
      <c r="C16" s="2" t="n">
        <f t="shared" si="2"/>
        <v>26514595070.008099</v>
      </c>
      <c r="D16" s="2" t="n">
        <f t="shared" si="2"/>
        <v>25375148490.493</v>
      </c>
      <c r="E16" s="2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323</v>
      </c>
      <c r="L16" s="2" t="s">
        <v>475</v>
      </c>
      <c r="M16" s="2" t="s">
        <v>473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 t="n">
        <v>12814414920.9995</v>
      </c>
      <c r="Y16" s="2" t="n">
        <v>13240746031.506701</v>
      </c>
      <c r="Z16" s="2" t="n">
        <v>15411371881.434099</v>
      </c>
      <c r="AA16" s="2" t="n">
        <v>18197063367.9291</v>
      </c>
      <c r="AB16" s="2" t="n">
        <v>21042501210.190102</v>
      </c>
      <c r="AC16" s="2" t="n">
        <v>23528218600.103802</v>
      </c>
      <c r="AD16" s="2" t="n">
        <v>25999739643.486401</v>
      </c>
      <c r="AE16" s="2" t="n">
        <v>25446072074.412701</v>
      </c>
      <c r="AF16" s="2" t="n">
        <v>27241844960.751701</v>
      </c>
      <c r="AG16" s="2" t="n">
        <v>30170494911.8727</v>
      </c>
      <c r="AH16" s="2" t="n">
        <v>31543293848.482201</v>
      </c>
      <c r="AI16" s="2" t="n">
        <v>30114452007.287701</v>
      </c>
      <c r="AJ16" s="2" t="n">
        <v>26280186915.425701</v>
      </c>
      <c r="AK16" s="2" t="n">
        <v>21711098766.517899</v>
      </c>
      <c r="AL16" s="2" t="n">
        <v>22503715338.566601</v>
      </c>
      <c r="AM16" s="2" t="n">
        <v>20002425557.256302</v>
      </c>
      <c r="AN16" s="2" t="n">
        <v>20174220411.0336</v>
      </c>
      <c r="AO16" s="2" t="n">
        <v>21824358885.9557</v>
      </c>
      <c r="AP16" s="2" t="n">
        <v>26008461511.920502</v>
      </c>
      <c r="AQ16" s="2" t="n">
        <v>26514595070.008099</v>
      </c>
      <c r="AR16" s="2" t="n">
        <v>25375148490.493</v>
      </c>
      <c r="AS16" s="2" t="n">
        <v>25816290804.773602</v>
      </c>
      <c r="AT16" s="2" t="n">
        <v>28499361660.926701</v>
      </c>
      <c r="AU16" s="2" t="n">
        <v>16626709450.4638</v>
      </c>
      <c r="AV16" s="2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 t="n">
        <v>9340379180.2992001</v>
      </c>
      <c r="Y17" s="2" t="n">
        <v>11454060824.149401</v>
      </c>
      <c r="Z17" s="2" t="n">
        <v>13362600784.4785</v>
      </c>
      <c r="AA17" s="2" t="n">
        <v>18540081932.841202</v>
      </c>
      <c r="AB17" s="2" t="n">
        <v>16414643175.521999</v>
      </c>
      <c r="AC17" s="2" t="n">
        <v>19352408346.256199</v>
      </c>
      <c r="AD17" s="2" t="n">
        <v>19314697600.091801</v>
      </c>
      <c r="AE17" s="2" t="n">
        <v>22524519173.828701</v>
      </c>
      <c r="AF17" s="2" t="n">
        <v>28692086926.551201</v>
      </c>
      <c r="AG17" s="2" t="n">
        <v>25944376015.3895</v>
      </c>
      <c r="AH17" s="2" t="n">
        <v>26227134194.7509</v>
      </c>
      <c r="AI17" s="2" t="n">
        <v>26369875719.927502</v>
      </c>
      <c r="AJ17" s="2" t="n">
        <v>25706694422.417702</v>
      </c>
      <c r="AK17" s="2" t="n">
        <v>20737805321.051899</v>
      </c>
      <c r="AL17" s="2" t="n">
        <v>19934568912.441101</v>
      </c>
      <c r="AM17" s="2" t="n">
        <v>20152894822.038898</v>
      </c>
      <c r="AN17" s="2" t="n">
        <v>19457678376.092602</v>
      </c>
      <c r="AO17" s="2" t="n">
        <v>23033063522.585899</v>
      </c>
      <c r="AP17" s="2" t="n">
        <v>26287697509.0201</v>
      </c>
      <c r="AQ17" s="2" t="n">
        <v>32559577525.443699</v>
      </c>
      <c r="AR17" s="2" t="n">
        <v>36550129965.113098</v>
      </c>
      <c r="AS17" s="2" t="n">
        <v>31674981727.220798</v>
      </c>
      <c r="AT17" s="2" t="n">
        <v>35532107727.669998</v>
      </c>
      <c r="AU17" s="2" t="n">
        <v>22275603906.880501</v>
      </c>
      <c r="AV17" s="2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 t="n">
        <v>665741111</v>
      </c>
      <c r="Y18" s="2" t="n">
        <v>2253928412</v>
      </c>
      <c r="Z18" s="2" t="n">
        <v>1022979061</v>
      </c>
      <c r="AA18" s="2" t="n">
        <v>472183994</v>
      </c>
      <c r="AB18" s="2" t="n">
        <v>750328836</v>
      </c>
      <c r="AC18" s="2" t="n">
        <v>2582960361.2343998</v>
      </c>
      <c r="AD18" s="2" t="n">
        <v>2657279875.2172999</v>
      </c>
      <c r="AE18" s="2" t="n">
        <v>1000850157.3892</v>
      </c>
      <c r="AF18" s="2" t="n">
        <v>2363924105.0434999</v>
      </c>
      <c r="AG18" s="2" t="n">
        <v>1035680977.5352</v>
      </c>
      <c r="AH18" s="2" t="n">
        <v>4019896086.4396</v>
      </c>
      <c r="AI18" s="2" t="n">
        <v>5300622358.4502001</v>
      </c>
      <c r="AJ18" s="2" t="n">
        <v>5529700880.5087996</v>
      </c>
      <c r="AK18" s="2" t="n">
        <v>3768818313.6094999</v>
      </c>
      <c r="AL18" s="2" t="n">
        <v>2100356794.3134999</v>
      </c>
      <c r="AM18" s="2" t="n">
        <v>2250906223.5882001</v>
      </c>
      <c r="AN18" s="2" t="n">
        <v>2186776936.9974999</v>
      </c>
      <c r="AO18" s="2" t="n">
        <v>1833450336.0857999</v>
      </c>
      <c r="AP18" s="2" t="n">
        <v>3153440547.4924002</v>
      </c>
      <c r="AQ18" s="2" t="n">
        <v>2693791925.4604001</v>
      </c>
      <c r="AR18" s="2" t="n">
        <v>2127611433.3243999</v>
      </c>
      <c r="AS18" s="2" t="n">
        <v>2196402090.9833999</v>
      </c>
      <c r="AT18" s="2" t="n">
        <v>2093541755.6517999</v>
      </c>
      <c r="AU18" s="2" t="n">
        <v>1214095716.0576999</v>
      </c>
      <c r="AV18" s="2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 t="n">
        <v>1756506991.6094</v>
      </c>
      <c r="Y19" s="2" t="n">
        <v>1951370456.8922999</v>
      </c>
      <c r="Z19" s="2" t="n">
        <v>2392467041.6143999</v>
      </c>
      <c r="AA19" s="2" t="n">
        <v>2786969162.2104001</v>
      </c>
      <c r="AB19" s="2" t="n">
        <v>2854365787.9805999</v>
      </c>
      <c r="AC19" s="2" t="n">
        <v>4668207872.2060003</v>
      </c>
      <c r="AD19" s="2" t="n">
        <v>5289863208.6552</v>
      </c>
      <c r="AE19" s="2" t="n">
        <v>4673196119.0886002</v>
      </c>
      <c r="AF19" s="2" t="n">
        <v>5897591388.0363998</v>
      </c>
      <c r="AG19" s="2" t="n">
        <v>6876211528.9546003</v>
      </c>
      <c r="AH19" s="2" t="n">
        <v>4636796635.9245996</v>
      </c>
      <c r="AI19" s="2" t="n">
        <v>5131393104.8227997</v>
      </c>
      <c r="AJ19" s="2" t="n">
        <v>5034340436.9542999</v>
      </c>
      <c r="AK19" s="2" t="n">
        <v>5589858291.0555</v>
      </c>
      <c r="AL19" s="2" t="n">
        <v>1127399242.895</v>
      </c>
      <c r="AM19" s="2" t="n">
        <v>1290307124.5483999</v>
      </c>
      <c r="AN19" s="2" t="n">
        <v>677709522.36310005</v>
      </c>
      <c r="AO19" s="2" t="n">
        <v>886752716.80089998</v>
      </c>
      <c r="AP19" s="2" t="n">
        <v>1040997897.5089999</v>
      </c>
      <c r="AQ19" s="2" t="n">
        <v>1088437878.4386001</v>
      </c>
      <c r="AR19" s="2" t="n">
        <v>1349076280.5509</v>
      </c>
      <c r="AS19" s="2" t="n">
        <v>585587376.61389995</v>
      </c>
      <c r="AT19" s="2" t="n">
        <v>2682394273.4608998</v>
      </c>
      <c r="AU19" s="2" t="n">
        <v>1311755472.2306001</v>
      </c>
      <c r="AV19" s="2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 t="n">
        <v>5044302029</v>
      </c>
      <c r="Y20" s="2" t="n">
        <v>9048633004.1737995</v>
      </c>
      <c r="Z20" s="2" t="n">
        <v>6320265666.6796999</v>
      </c>
      <c r="AA20" s="2" t="n">
        <v>6811251090.5781002</v>
      </c>
      <c r="AB20" s="2" t="n">
        <v>6411249489.4761</v>
      </c>
      <c r="AC20" s="2" t="n">
        <v>6968479521.5474997</v>
      </c>
      <c r="AD20" s="2" t="n">
        <v>7013339034.5178003</v>
      </c>
      <c r="AE20" s="2" t="n">
        <v>7754343471.5733995</v>
      </c>
      <c r="AF20" s="2" t="n">
        <v>8240059534.6542997</v>
      </c>
      <c r="AG20" s="2" t="n">
        <v>9141950386.5816994</v>
      </c>
      <c r="AH20" s="2" t="n">
        <v>10485892842.0158</v>
      </c>
      <c r="AI20" s="2" t="n">
        <v>10759831096.176701</v>
      </c>
      <c r="AJ20" s="2" t="n">
        <v>10018188693.238501</v>
      </c>
      <c r="AK20" s="2" t="n">
        <v>9190464760.7339001</v>
      </c>
      <c r="AL20" s="2" t="n">
        <v>9135676936.9629993</v>
      </c>
      <c r="AM20" s="2" t="n">
        <v>9292073744.4088993</v>
      </c>
      <c r="AN20" s="2" t="n">
        <v>10175466421.7698</v>
      </c>
      <c r="AO20" s="2" t="n">
        <v>10721694573.353901</v>
      </c>
      <c r="AP20" s="2" t="n">
        <v>11903315425.948299</v>
      </c>
      <c r="AQ20" s="2" t="n">
        <v>12885784307.9566</v>
      </c>
      <c r="AR20" s="2" t="n">
        <v>15449180139.9079</v>
      </c>
      <c r="AS20" s="2" t="n">
        <v>15137473798.3652</v>
      </c>
      <c r="AT20" s="2" t="n">
        <v>15428584416.0875</v>
      </c>
      <c r="AU20" s="2" t="n">
        <v>10669533078.936701</v>
      </c>
      <c r="AV20" s="2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282784961</v>
      </c>
      <c r="Y21" s="2" t="n">
        <v>330011425</v>
      </c>
      <c r="Z21" s="2" t="n">
        <v>388145453</v>
      </c>
      <c r="AA21" s="2" t="n">
        <v>228634399</v>
      </c>
      <c r="AB21" s="2" t="n">
        <v>242986848.83199999</v>
      </c>
      <c r="AC21" s="2" t="n">
        <v>554554669.47520006</v>
      </c>
      <c r="AD21" s="2" t="n">
        <v>400496646.45410001</v>
      </c>
      <c r="AE21" s="2" t="n">
        <v>650693481.90349996</v>
      </c>
      <c r="AF21" s="2" t="n">
        <v>788248472.46169996</v>
      </c>
      <c r="AG21" s="2" t="n">
        <v>1258681735.6470001</v>
      </c>
      <c r="AH21" s="2" t="n">
        <v>1521566835.0824001</v>
      </c>
      <c r="AI21" s="2" t="n">
        <v>1621975624.0236001</v>
      </c>
      <c r="AJ21" s="2" t="n">
        <v>971971123.50639999</v>
      </c>
      <c r="AK21" s="2" t="n">
        <v>792143028.03009999</v>
      </c>
      <c r="AL21" s="2" t="n">
        <v>429835088.72680002</v>
      </c>
      <c r="AM21" s="2" t="n">
        <v>33622824.148699999</v>
      </c>
      <c r="AN21" s="2" t="n">
        <v>966796434.44009995</v>
      </c>
      <c r="AO21" s="2" t="n">
        <v>736461099.20930004</v>
      </c>
      <c r="AP21" s="2" t="n">
        <v>1298664233.3613999</v>
      </c>
      <c r="AQ21" s="2" t="n">
        <v>1835079013.4273</v>
      </c>
      <c r="AR21" s="2" t="n">
        <v>800892172.0237</v>
      </c>
      <c r="AS21" s="2" t="n">
        <v>924300900.7665</v>
      </c>
      <c r="AT21" s="2" t="n">
        <v>1121480638.8410001</v>
      </c>
      <c r="AU21" s="2" t="n">
        <v>733669178.06739998</v>
      </c>
      <c r="AV21" s="2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2" t="n">
        <v>28304563806</v>
      </c>
      <c r="O22" s="2" t="n">
        <v>41243339793</v>
      </c>
      <c r="P22" s="2" t="n">
        <v>34954992394</v>
      </c>
      <c r="Q22" s="2" t="n">
        <v>33954732784</v>
      </c>
      <c r="R22" s="2" t="n">
        <v>32186662449</v>
      </c>
      <c r="S22" s="2" t="n">
        <v>35189234715</v>
      </c>
      <c r="T22" s="2" t="n">
        <v>30275743132</v>
      </c>
      <c r="U22" s="2" t="n">
        <v>30248655247</v>
      </c>
      <c r="V22" s="2" t="n">
        <v>30401001630</v>
      </c>
      <c r="W22" s="2" t="n">
        <v>32561367732</v>
      </c>
      <c r="X22" s="2" t="n">
        <v>1196400951.9000001</v>
      </c>
      <c r="Y22" s="2" t="n">
        <v>688212704.42390001</v>
      </c>
      <c r="Z22" s="2" t="n">
        <v>715127998.96459997</v>
      </c>
      <c r="AA22" s="2" t="n">
        <v>732786003.56060004</v>
      </c>
      <c r="AB22" s="2" t="n">
        <v>853084264.20889997</v>
      </c>
      <c r="AC22" s="2" t="n">
        <v>614609245.38849998</v>
      </c>
      <c r="AD22" s="2" t="n">
        <v>1094840953.3394001</v>
      </c>
      <c r="AE22" s="2" t="n">
        <v>4175283481.3558002</v>
      </c>
      <c r="AF22" s="2" t="n">
        <v>3735673867.8579998</v>
      </c>
      <c r="AG22" s="2" t="n">
        <v>7497838177.9087</v>
      </c>
      <c r="AH22" s="2" t="n">
        <v>65022177.331900001</v>
      </c>
      <c r="AI22" s="2" t="n">
        <v>210391982.91350001</v>
      </c>
      <c r="AJ22" s="2" t="n">
        <v>310231419.25349998</v>
      </c>
      <c r="AK22" s="2" t="n">
        <v>74802947.211600006</v>
      </c>
      <c r="AL22" s="2" t="n">
        <v>95915449.629899994</v>
      </c>
      <c r="AM22" s="2" t="n">
        <v>98477759.943299994</v>
      </c>
      <c r="AN22" s="2" t="n">
        <v>76622730.333499998</v>
      </c>
      <c r="AO22" s="2" t="n">
        <v>124503869.57610001</v>
      </c>
      <c r="AP22" s="2" t="n">
        <v>20204.710899999998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 t="n">
        <v>11157899647.973301</v>
      </c>
      <c r="Y23" s="2" t="n">
        <v>11567299051.998501</v>
      </c>
      <c r="Z23" s="2" t="n">
        <v>14103822882.3365</v>
      </c>
      <c r="AA23" s="2" t="n">
        <v>18017151083.941002</v>
      </c>
      <c r="AB23" s="2" t="n">
        <v>19583313224.8675</v>
      </c>
      <c r="AC23" s="2" t="n">
        <v>24303113671.123199</v>
      </c>
      <c r="AD23" s="2" t="n">
        <v>94991934863.821701</v>
      </c>
      <c r="AE23" s="2" t="n">
        <v>26661436344.143902</v>
      </c>
      <c r="AF23" s="2" t="n">
        <v>30672298911.361801</v>
      </c>
      <c r="AG23" s="2" t="n">
        <v>31011242168.544601</v>
      </c>
      <c r="AH23" s="2" t="n">
        <v>30631765436.712898</v>
      </c>
      <c r="AI23" s="2" t="n">
        <v>29717171887.570301</v>
      </c>
      <c r="AJ23" s="2" t="n">
        <v>28703366534.845699</v>
      </c>
      <c r="AK23" s="2" t="n">
        <v>23081533120.5844</v>
      </c>
      <c r="AL23" s="2" t="n">
        <v>26756251968.641399</v>
      </c>
      <c r="AM23" s="2" t="n">
        <v>27117163993.562199</v>
      </c>
      <c r="AN23" s="2" t="n">
        <v>28775529923.860401</v>
      </c>
      <c r="AO23" s="2" t="n">
        <v>28874387311.411098</v>
      </c>
      <c r="AP23" s="2" t="n">
        <v>34508707284.979797</v>
      </c>
      <c r="AQ23" s="2" t="n">
        <v>33160995810.830002</v>
      </c>
      <c r="AR23" s="2" t="n">
        <v>34332820280.288399</v>
      </c>
      <c r="AS23" s="2" t="n">
        <v>33258427713.063599</v>
      </c>
      <c r="AT23" s="2" t="n">
        <v>36109368704.860397</v>
      </c>
      <c r="AU23" s="2" t="n">
        <v>17431171508.509201</v>
      </c>
      <c r="AV23" s="2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 t="n">
        <v>5599391402.2509003</v>
      </c>
      <c r="Y24" s="2" t="n">
        <v>5700309907.6415005</v>
      </c>
      <c r="Z24" s="2" t="n">
        <v>6858740972.0180998</v>
      </c>
      <c r="AA24" s="2" t="n">
        <v>8573880502.1985998</v>
      </c>
      <c r="AB24" s="2" t="n">
        <v>8443116842.7639999</v>
      </c>
      <c r="AC24" s="2" t="n">
        <v>10987213016.525999</v>
      </c>
      <c r="AD24" s="2" t="n">
        <v>-58694195438.9524</v>
      </c>
      <c r="AE24" s="2" t="n">
        <v>13109264164.724199</v>
      </c>
      <c r="AF24" s="2" t="n">
        <v>13343632434.789499</v>
      </c>
      <c r="AG24" s="2" t="n">
        <v>15917913933.754499</v>
      </c>
      <c r="AH24" s="2" t="n">
        <v>16461116383.9522</v>
      </c>
      <c r="AI24" s="2" t="n">
        <v>16891769842.250401</v>
      </c>
      <c r="AJ24" s="2" t="n">
        <v>17923612372.679901</v>
      </c>
      <c r="AK24" s="2" t="n">
        <v>15190030084.7246</v>
      </c>
      <c r="AL24" s="2" t="n">
        <v>17648792808.013802</v>
      </c>
      <c r="AM24" s="2" t="n">
        <v>16474573206.1516</v>
      </c>
      <c r="AN24" s="2" t="n">
        <v>18168662520.551498</v>
      </c>
      <c r="AO24" s="2" t="n">
        <v>19987038638.304199</v>
      </c>
      <c r="AP24" s="2" t="n">
        <v>24036315560.162201</v>
      </c>
      <c r="AQ24" s="2" t="n">
        <v>26397934245.963402</v>
      </c>
      <c r="AR24" s="2" t="n">
        <v>28031109857.9165</v>
      </c>
      <c r="AS24" s="2" t="n">
        <v>28252687823.115601</v>
      </c>
      <c r="AT24" s="2" t="n">
        <v>32379669988.7757</v>
      </c>
      <c r="AU24" s="2" t="n">
        <v>16312429485.9042</v>
      </c>
      <c r="AV24" s="2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 t="n">
        <v>53737488</v>
      </c>
      <c r="Y25" s="2" t="n">
        <v>56842317</v>
      </c>
      <c r="Z25" s="2" t="n">
        <v>144682776</v>
      </c>
      <c r="AA25" s="2" t="n">
        <v>258261852</v>
      </c>
      <c r="AB25" s="2" t="n">
        <v>288611392</v>
      </c>
      <c r="AC25" s="2" t="n">
        <v>252468671</v>
      </c>
      <c r="AD25" s="2" t="n">
        <v>329474994.625</v>
      </c>
      <c r="AE25" s="2" t="n">
        <v>76261081.668400005</v>
      </c>
      <c r="AF25" s="2" t="n">
        <v>57626279.393100001</v>
      </c>
      <c r="AG25" s="2" t="n">
        <v>96264815.296200007</v>
      </c>
      <c r="AH25" s="2" t="n">
        <v>442981747.2992</v>
      </c>
      <c r="AI25" s="2" t="n">
        <v>272300841.8732</v>
      </c>
      <c r="AJ25" s="2" t="n">
        <v>201751112.17140001</v>
      </c>
      <c r="AK25" s="2" t="n">
        <v>180479600.19369999</v>
      </c>
      <c r="AL25" s="2" t="n">
        <v>334079410.89600003</v>
      </c>
      <c r="AM25" s="2" t="n">
        <v>580372022.44079995</v>
      </c>
      <c r="AN25" s="2" t="n">
        <v>645140710.88540006</v>
      </c>
      <c r="AO25" s="2" t="n">
        <v>680831634.94389999</v>
      </c>
      <c r="AP25" s="2" t="n">
        <v>632619670.10360003</v>
      </c>
      <c r="AQ25" s="2" t="n">
        <v>572267121.29960001</v>
      </c>
      <c r="AR25" s="2" t="n">
        <v>665360326.87119997</v>
      </c>
      <c r="AS25" s="2" t="n">
        <v>504869661.3179</v>
      </c>
      <c r="AT25" s="2" t="n">
        <v>362316713.65939999</v>
      </c>
      <c r="AU25" s="2" t="n">
        <v>153789020.81729999</v>
      </c>
      <c r="AV25" s="2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 t="n">
        <v>926619284.625</v>
      </c>
      <c r="Y26" s="2" t="n">
        <v>1115360910.1171999</v>
      </c>
      <c r="Z26" s="2" t="n">
        <v>1292065113.46</v>
      </c>
      <c r="AA26" s="2" t="n">
        <v>1866757044.7492001</v>
      </c>
      <c r="AB26" s="2" t="n">
        <v>1930627173.5685</v>
      </c>
      <c r="AC26" s="2" t="n">
        <v>2979960124.0692</v>
      </c>
      <c r="AD26" s="2" t="n">
        <v>3498327899.4054999</v>
      </c>
      <c r="AE26" s="2" t="n">
        <v>3197918425.0093999</v>
      </c>
      <c r="AF26" s="2" t="n">
        <v>3262425471.9492002</v>
      </c>
      <c r="AG26" s="2" t="n">
        <v>4011076901.0414</v>
      </c>
      <c r="AH26" s="2" t="n">
        <v>3706490443.5674</v>
      </c>
      <c r="AI26" s="2" t="n">
        <v>3189543201.3025999</v>
      </c>
      <c r="AJ26" s="2" t="n">
        <v>3038078962.0861001</v>
      </c>
      <c r="AK26" s="2" t="n">
        <v>2390485955.0612001</v>
      </c>
      <c r="AL26" s="2" t="n">
        <v>2015808628.2808001</v>
      </c>
      <c r="AM26" s="2" t="n">
        <v>1120618625.6501999</v>
      </c>
      <c r="AN26" s="2" t="n">
        <v>712846252.09280002</v>
      </c>
      <c r="AO26" s="2" t="n">
        <v>803585318.51020002</v>
      </c>
      <c r="AP26" s="2" t="n">
        <v>1115628716.6775999</v>
      </c>
      <c r="AQ26" s="2" t="n">
        <v>1625303995.1275001</v>
      </c>
      <c r="AR26" s="2" t="n">
        <v>1364570348.8452001</v>
      </c>
      <c r="AS26" s="2" t="n">
        <v>1271611468.0207</v>
      </c>
      <c r="AT26" s="2" t="n">
        <v>1226463189.6027</v>
      </c>
      <c r="AU26" s="2" t="n">
        <v>710392209.14160001</v>
      </c>
      <c r="AV26" s="2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 t="n">
        <v>2454825351.9775</v>
      </c>
      <c r="Y27" s="2" t="n">
        <v>2773383400.4650002</v>
      </c>
      <c r="Z27" s="2" t="n">
        <v>2943775192.0380998</v>
      </c>
      <c r="AA27" s="2" t="n">
        <v>3093783304.4102998</v>
      </c>
      <c r="AB27" s="2" t="n">
        <v>3462053643.2473001</v>
      </c>
      <c r="AC27" s="2" t="n">
        <v>3901752073.2869</v>
      </c>
      <c r="AD27" s="2" t="n">
        <v>4514423304.4152002</v>
      </c>
      <c r="AE27" s="2" t="n">
        <v>4724043759.4672003</v>
      </c>
      <c r="AF27" s="2" t="n">
        <v>4494884145.4214001</v>
      </c>
      <c r="AG27" s="2" t="n">
        <v>4426303964.8034</v>
      </c>
      <c r="AH27" s="2" t="n">
        <v>5584052756.5347004</v>
      </c>
      <c r="AI27" s="2" t="n">
        <v>5764976182.6447001</v>
      </c>
      <c r="AJ27" s="2" t="n">
        <v>6030374640.1086998</v>
      </c>
      <c r="AK27" s="2" t="n">
        <v>6027228091.9343004</v>
      </c>
      <c r="AL27" s="2" t="n">
        <v>6374935878.7244997</v>
      </c>
      <c r="AM27" s="2" t="n">
        <v>7087419957.7528</v>
      </c>
      <c r="AN27" s="2" t="n">
        <v>7647850593.6019001</v>
      </c>
      <c r="AO27" s="2" t="n">
        <v>8285288649.9329996</v>
      </c>
      <c r="AP27" s="2" t="n">
        <v>9510542227.0435009</v>
      </c>
      <c r="AQ27" s="2" t="n">
        <v>11096639422.5473</v>
      </c>
      <c r="AR27" s="2" t="n">
        <v>11015781483.5144</v>
      </c>
      <c r="AS27" s="2" t="n">
        <v>10529140022.8981</v>
      </c>
      <c r="AT27" s="2" t="n">
        <v>10934797644.4653</v>
      </c>
      <c r="AU27" s="2" t="n">
        <v>6235825787.6370001</v>
      </c>
      <c r="AV27" s="2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 t="n">
        <v>96494496</v>
      </c>
      <c r="Y28" s="2" t="n">
        <v>100080132</v>
      </c>
      <c r="Z28" s="2" t="n">
        <v>106658984</v>
      </c>
      <c r="AA28" s="2" t="n">
        <v>113060742</v>
      </c>
      <c r="AB28" s="2" t="n">
        <v>166771062.25</v>
      </c>
      <c r="AC28" s="2" t="n">
        <v>285448308.76560003</v>
      </c>
      <c r="AD28" s="2" t="n">
        <v>211297225.92469999</v>
      </c>
      <c r="AE28" s="2" t="n">
        <v>429342315.8527</v>
      </c>
      <c r="AF28" s="2" t="n">
        <v>607041751.26250005</v>
      </c>
      <c r="AG28" s="2" t="n">
        <v>908057516.61810005</v>
      </c>
      <c r="AH28" s="2" t="n">
        <v>903498291.69749999</v>
      </c>
      <c r="AI28" s="2" t="n">
        <v>438875817.9005</v>
      </c>
      <c r="AJ28" s="2" t="n">
        <v>323664309.17750001</v>
      </c>
      <c r="AK28" s="2" t="n">
        <v>226903945.60080001</v>
      </c>
      <c r="AL28" s="2" t="n">
        <v>282911364.30409998</v>
      </c>
      <c r="AM28" s="2" t="n">
        <v>67858001.116300002</v>
      </c>
      <c r="AN28" s="2" t="n">
        <v>461767189.16409999</v>
      </c>
      <c r="AO28" s="2" t="n">
        <v>443768967.70319998</v>
      </c>
      <c r="AP28" s="2" t="n">
        <v>443535159.05419999</v>
      </c>
      <c r="AQ28" s="2" t="n">
        <v>411203107.35369998</v>
      </c>
      <c r="AR28" s="2" t="n">
        <v>381605670.537</v>
      </c>
      <c r="AS28" s="2" t="n">
        <v>323436863.93419999</v>
      </c>
      <c r="AT28" s="2" t="n">
        <v>346144150.9235</v>
      </c>
      <c r="AU28" s="2" t="n">
        <v>329826132.63889998</v>
      </c>
      <c r="AV28" s="2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2" t="n">
        <v>13434309635</v>
      </c>
      <c r="O29" s="2" t="n">
        <v>19368531588</v>
      </c>
      <c r="P29" s="2" t="n">
        <v>17618999024</v>
      </c>
      <c r="Q29" s="2" t="n">
        <v>17645725767</v>
      </c>
      <c r="R29" s="2" t="n">
        <v>18075942350</v>
      </c>
      <c r="S29" s="2" t="n">
        <v>19041220687</v>
      </c>
      <c r="T29" s="2" t="n">
        <v>19347310930</v>
      </c>
      <c r="U29" s="2" t="n">
        <v>17934266701</v>
      </c>
      <c r="V29" s="2" t="n">
        <v>17287313973</v>
      </c>
      <c r="W29" s="2" t="n">
        <v>19012119521</v>
      </c>
      <c r="X29" s="2" t="n">
        <v>333951909</v>
      </c>
      <c r="Y29" s="2" t="n">
        <v>405547947.46100003</v>
      </c>
      <c r="Z29" s="2" t="n">
        <v>631311014.78359997</v>
      </c>
      <c r="AA29" s="2" t="n">
        <v>581802653.95659995</v>
      </c>
      <c r="AB29" s="2" t="n">
        <v>762267008.97800004</v>
      </c>
      <c r="AC29" s="2" t="n">
        <v>625822775.66129994</v>
      </c>
      <c r="AD29" s="2" t="n">
        <v>687428086.80690002</v>
      </c>
      <c r="AE29" s="2" t="n">
        <v>1603250398.9695001</v>
      </c>
      <c r="AF29" s="2" t="n">
        <v>2528243997.2614002</v>
      </c>
      <c r="AG29" s="2" t="n">
        <v>2893437874.3253999</v>
      </c>
      <c r="AH29" s="2" t="n">
        <v>270195968.45569998</v>
      </c>
      <c r="AI29" s="2" t="n">
        <v>61980719.203400001</v>
      </c>
      <c r="AJ29" s="2" t="n">
        <v>108479604.06029999</v>
      </c>
      <c r="AK29" s="2" t="n">
        <v>65434772.3345</v>
      </c>
      <c r="AL29" s="2" t="n">
        <v>67817466.361699998</v>
      </c>
      <c r="AM29" s="2" t="n">
        <v>65232513.245700002</v>
      </c>
      <c r="AN29" s="2" t="n">
        <v>133495809.3836</v>
      </c>
      <c r="AO29" s="2" t="n">
        <v>182842809.12169999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467462</v>
      </c>
      <c r="AU29" s="2" t="n">
        <v>0</v>
      </c>
      <c r="AV29" s="2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 t="n">
        <v>740297670.04999995</v>
      </c>
      <c r="Y30" s="2" t="n">
        <v>1067686219.3601</v>
      </c>
      <c r="Z30" s="2" t="n">
        <v>1339305709.1889999</v>
      </c>
      <c r="AA30" s="2" t="n">
        <v>409367687.21450001</v>
      </c>
      <c r="AB30" s="2" t="n">
        <v>1368065634.1403999</v>
      </c>
      <c r="AC30" s="2" t="n">
        <v>6681991834.0775995</v>
      </c>
      <c r="AD30" s="2" t="n">
        <v>6674553172.5585003</v>
      </c>
      <c r="AE30" s="2" t="n">
        <v>6696928902.6379004</v>
      </c>
      <c r="AF30" s="2" t="n">
        <v>8234869691.5116997</v>
      </c>
      <c r="AG30" s="2" t="n">
        <v>4470694575.6969004</v>
      </c>
      <c r="AH30" s="2" t="n">
        <v>3459392867.0395002</v>
      </c>
      <c r="AI30" s="2" t="n">
        <v>3182332825.7904</v>
      </c>
      <c r="AJ30" s="2" t="n">
        <v>2206358241.5194001</v>
      </c>
      <c r="AK30" s="2" t="n">
        <v>1193719875.8320999</v>
      </c>
      <c r="AL30" s="2" t="n">
        <v>506198757.99659997</v>
      </c>
      <c r="AM30" s="2" t="n">
        <v>312847896.30110002</v>
      </c>
      <c r="AN30" s="2" t="n">
        <v>445294213.31730002</v>
      </c>
      <c r="AO30" s="2" t="n">
        <v>343207823.16579998</v>
      </c>
      <c r="AP30" s="2" t="n">
        <v>99849702.272100002</v>
      </c>
      <c r="AQ30" s="2" t="n">
        <v>115894325.8973</v>
      </c>
      <c r="AR30" s="2" t="n">
        <v>567515753.84109998</v>
      </c>
      <c r="AS30" s="2" t="n">
        <v>445801334.43159997</v>
      </c>
      <c r="AT30" s="2" t="n">
        <v>36983886.233099997</v>
      </c>
      <c r="AU30" s="2" t="n">
        <v>25937177.8292</v>
      </c>
      <c r="AV30" s="2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 t="n">
        <v>49973551</v>
      </c>
      <c r="Y31" s="2" t="n">
        <v>194988935</v>
      </c>
      <c r="Z31" s="2" t="n">
        <v>85726053.9111</v>
      </c>
      <c r="AA31" s="2" t="n">
        <v>108544697.83589999</v>
      </c>
      <c r="AB31" s="2" t="n">
        <v>315065390.93870002</v>
      </c>
      <c r="AC31" s="2" t="n">
        <v>461520223.84450001</v>
      </c>
      <c r="AD31" s="2" t="n">
        <v>598326117.46210003</v>
      </c>
      <c r="AE31" s="2" t="n">
        <v>394890248.44529998</v>
      </c>
      <c r="AF31" s="2" t="n">
        <v>1437766103.0596001</v>
      </c>
      <c r="AG31" s="2" t="n">
        <v>1566463379.2557001</v>
      </c>
      <c r="AH31" s="2" t="n">
        <v>1311273860.2465</v>
      </c>
      <c r="AI31" s="2" t="n">
        <v>1036128579.4005001</v>
      </c>
      <c r="AJ31" s="2" t="n">
        <v>824932314.56410003</v>
      </c>
      <c r="AK31" s="2" t="n">
        <v>348153942.36650002</v>
      </c>
      <c r="AL31" s="2" t="n">
        <v>153751546.9082</v>
      </c>
      <c r="AM31" s="2" t="n">
        <v>234786172.25099999</v>
      </c>
      <c r="AN31" s="2" t="n">
        <v>272563466.70340002</v>
      </c>
      <c r="AO31" s="2" t="n">
        <v>162009709.5138</v>
      </c>
      <c r="AP31" s="2" t="n">
        <v>132831450.55509999</v>
      </c>
      <c r="AQ31" s="2" t="n">
        <v>254527344.36070001</v>
      </c>
      <c r="AR31" s="2" t="n">
        <v>106324446.01890001</v>
      </c>
      <c r="AS31" s="2" t="n">
        <v>239348374.80809999</v>
      </c>
      <c r="AT31" s="2" t="n">
        <v>225744576.78659999</v>
      </c>
      <c r="AU31" s="2" t="n">
        <v>208586658.72369999</v>
      </c>
      <c r="AV31" s="2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 t="n">
        <v>1155000</v>
      </c>
      <c r="Y32" s="2" t="n">
        <v>3555273</v>
      </c>
      <c r="Z32" s="2" t="n">
        <v>1285030</v>
      </c>
      <c r="AA32" s="2" t="n">
        <v>5415031</v>
      </c>
      <c r="AB32" s="2"/>
      <c r="AC32" s="2" t="n">
        <v>2508881</v>
      </c>
      <c r="AD32" s="2" t="n">
        <v>6600</v>
      </c>
      <c r="AE32" s="2"/>
      <c r="AF32" s="2" t="n">
        <v>0</v>
      </c>
      <c r="AG32" s="2"/>
      <c r="AH32" s="2" t="n">
        <v>64600</v>
      </c>
      <c r="AI32" s="2" t="n">
        <v>1250</v>
      </c>
      <c r="AJ32" s="2"/>
      <c r="AK32" s="2"/>
      <c r="AL32" s="2"/>
      <c r="AM32" s="2"/>
      <c r="AN32" s="2" t="n">
        <v>18909980</v>
      </c>
      <c r="AO32" s="2" t="n">
        <v>11743510</v>
      </c>
      <c r="AP32" s="2"/>
      <c r="AQ32" s="2"/>
      <c r="AR32" s="2" t="n">
        <v>113571756</v>
      </c>
      <c r="AS32" s="2" t="n">
        <v>67138274.5</v>
      </c>
      <c r="AT32" s="2"/>
      <c r="AU32" s="2" t="n">
        <v>0</v>
      </c>
      <c r="AV32" s="2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 t="n">
        <v>3836036</v>
      </c>
      <c r="Y33" s="2" t="n">
        <v>7112608</v>
      </c>
      <c r="Z33" s="2" t="n">
        <v>15862336</v>
      </c>
      <c r="AA33" s="2" t="n">
        <v>13108019</v>
      </c>
      <c r="AB33" s="2" t="n">
        <v>14377568</v>
      </c>
      <c r="AC33" s="2" t="n">
        <v>26866888</v>
      </c>
      <c r="AD33" s="2" t="n">
        <v>3092139</v>
      </c>
      <c r="AE33" s="2" t="n">
        <v>4624550</v>
      </c>
      <c r="AF33" s="2" t="n">
        <v>56806632</v>
      </c>
      <c r="AG33" s="2" t="n">
        <v>131774596</v>
      </c>
      <c r="AH33" s="2" t="n">
        <v>631656</v>
      </c>
      <c r="AI33" s="2" t="n">
        <v>284631.96879999997</v>
      </c>
      <c r="AJ33" s="2" t="n">
        <v>0</v>
      </c>
      <c r="AK33" s="2" t="n">
        <v>261475.12</v>
      </c>
      <c r="AL33" s="2" t="n">
        <v>-58965.07</v>
      </c>
      <c r="AM33" s="2" t="n">
        <v>28180.349600000001</v>
      </c>
      <c r="AN33" s="2" t="n">
        <v>536103.40630000003</v>
      </c>
      <c r="AO33" s="2"/>
      <c r="AP33" s="2" t="n">
        <v>-11639</v>
      </c>
      <c r="AQ33" s="2" t="n">
        <v>837214</v>
      </c>
      <c r="AR33" s="2" t="n">
        <v>66225</v>
      </c>
      <c r="AS33" s="2" t="n">
        <v>0</v>
      </c>
      <c r="AT33" s="2"/>
      <c r="AU33" s="2"/>
      <c r="AV33" s="2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 t="n">
        <v>105172136</v>
      </c>
      <c r="Y34" s="2" t="n">
        <v>59868862</v>
      </c>
      <c r="Z34" s="2" t="n">
        <v>133158251</v>
      </c>
      <c r="AA34" s="2" t="n">
        <v>175813139</v>
      </c>
      <c r="AB34" s="2" t="n">
        <v>200921730</v>
      </c>
      <c r="AC34" s="2" t="n">
        <v>75829925</v>
      </c>
      <c r="AD34" s="2" t="n">
        <v>50054727</v>
      </c>
      <c r="AE34" s="2" t="n">
        <v>0</v>
      </c>
      <c r="AF34" s="2" t="n">
        <v>21110763.246300001</v>
      </c>
      <c r="AG34" s="2" t="n">
        <v>42094019.820900001</v>
      </c>
      <c r="AH34" s="2" t="n">
        <v>38296338.8486</v>
      </c>
      <c r="AI34" s="2" t="n">
        <v>20124933.605999999</v>
      </c>
      <c r="AJ34" s="2" t="n">
        <v>3025115.3004999999</v>
      </c>
      <c r="AK34" s="2" t="n">
        <v>-339023.48</v>
      </c>
      <c r="AL34" s="2" t="n">
        <v>-359044.96</v>
      </c>
      <c r="AM34" s="2" t="n">
        <v>-7436043.8732000003</v>
      </c>
      <c r="AN34" s="2" t="n">
        <v>39150.690799999997</v>
      </c>
      <c r="AO34" s="2" t="n">
        <v>69967.498099999997</v>
      </c>
      <c r="AP34" s="2"/>
      <c r="AQ34" s="2"/>
      <c r="AR34" s="2" t="n">
        <v>-8630169.4791000001</v>
      </c>
      <c r="AS34" s="2" t="n">
        <v>3959577.3994</v>
      </c>
      <c r="AT34" s="2" t="n">
        <v>-743377.26569999999</v>
      </c>
      <c r="AU34" s="2" t="n">
        <v>-75486.101599999995</v>
      </c>
      <c r="AV34" s="2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6500000</v>
      </c>
      <c r="AB35" s="2" t="n">
        <v>8501172</v>
      </c>
      <c r="AC35" s="2" t="n">
        <v>54232092</v>
      </c>
      <c r="AD35" s="2"/>
      <c r="AE35" s="2"/>
      <c r="AF35" s="2" t="n">
        <v>-103826</v>
      </c>
      <c r="AG35" s="2" t="n">
        <v>3788037.5625</v>
      </c>
      <c r="AH35" s="2" t="n">
        <v>106157.57030000001</v>
      </c>
      <c r="AI35" s="2" t="n">
        <v>551133</v>
      </c>
      <c r="AJ35" s="2" t="n">
        <v>45000</v>
      </c>
      <c r="AK35" s="2" t="n">
        <v>1613000</v>
      </c>
      <c r="AL35" s="2" t="n">
        <v>-9871.49</v>
      </c>
      <c r="AM35" s="2"/>
      <c r="AN35" s="2" t="n">
        <v>236040</v>
      </c>
      <c r="AO35" s="2" t="n">
        <v>4500</v>
      </c>
      <c r="AP35" s="2" t="n">
        <v>36256.349199999997</v>
      </c>
      <c r="AQ35" s="2" t="n">
        <v>-299243.03129999997</v>
      </c>
      <c r="AR35" s="2" t="n">
        <v>170733.50779999999</v>
      </c>
      <c r="AS35" s="2" t="n">
        <v>-8961.89</v>
      </c>
      <c r="AT35" s="2" t="n">
        <v>0</v>
      </c>
      <c r="AU35" s="2"/>
      <c r="AV35" s="2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2" t="n">
        <v>12657156369</v>
      </c>
      <c r="O36" s="2" t="n">
        <v>5733027167</v>
      </c>
      <c r="P36" s="2" t="n">
        <v>5986408785</v>
      </c>
      <c r="Q36" s="2" t="n">
        <v>5597104734</v>
      </c>
      <c r="R36" s="2" t="n">
        <v>4027272167</v>
      </c>
      <c r="S36" s="2" t="n">
        <v>5034572112</v>
      </c>
      <c r="T36" s="2" t="n">
        <v>5788506977</v>
      </c>
      <c r="U36" s="2" t="n">
        <v>4097788635</v>
      </c>
      <c r="V36" s="2" t="n">
        <v>3857386043</v>
      </c>
      <c r="W36" s="2" t="n">
        <v>1451694736</v>
      </c>
      <c r="X36" s="2" t="n">
        <v>26470.400000000001</v>
      </c>
      <c r="Y36" s="2" t="n">
        <v>56480</v>
      </c>
      <c r="Z36" s="2" t="n">
        <v>3129337.4622999998</v>
      </c>
      <c r="AA36" s="2" t="n">
        <v>23292</v>
      </c>
      <c r="AB36" s="2" t="n">
        <v>2782810</v>
      </c>
      <c r="AC36" s="2" t="n">
        <v>0</v>
      </c>
      <c r="AD36" s="2" t="n">
        <v>-66441.859299999996</v>
      </c>
      <c r="AE36" s="2" t="n">
        <v>2193819.4600999998</v>
      </c>
      <c r="AF36" s="2" t="n">
        <v>-722024.15930000006</v>
      </c>
      <c r="AG36" s="2" t="n">
        <v>-29246517.8105</v>
      </c>
      <c r="AH36" s="2" t="n">
        <v>1576607.375</v>
      </c>
      <c r="AI36" s="2" t="n">
        <v>-229066.0196</v>
      </c>
      <c r="AJ36" s="2" t="n">
        <v>22567.070299999999</v>
      </c>
      <c r="AK36" s="2" t="n">
        <v>26521.43</v>
      </c>
      <c r="AL36" s="2" t="n">
        <v>0</v>
      </c>
      <c r="AM36" s="2" t="n">
        <v>10000</v>
      </c>
      <c r="AN36" s="2" t="n">
        <v>2333.23</v>
      </c>
      <c r="AO36" s="2" t="n">
        <v>1346532</v>
      </c>
      <c r="AP36" s="2" t="n">
        <v>0</v>
      </c>
      <c r="AQ36" s="2" t="n">
        <v>0</v>
      </c>
      <c r="AR36" s="2" t="n">
        <v>314555.625</v>
      </c>
      <c r="AS36" s="2" t="n">
        <v>10000</v>
      </c>
      <c r="AT36" s="2" t="n">
        <v>0</v>
      </c>
      <c r="AU36" s="2" t="n">
        <v>10000</v>
      </c>
      <c r="AV36" s="2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2" t="n">
        <f t="shared" ref="N37:AT37" si="6">SUM(N2:N36)</f>
        <v>120350129405</v>
      </c>
      <c r="O37" s="2" t="n">
        <f t="shared" si="6"/>
        <v>136154193844</v>
      </c>
      <c r="P37" s="2" t="n">
        <f t="shared" si="6"/>
        <v>123406660550</v>
      </c>
      <c r="Q37" s="2" t="n">
        <f t="shared" si="6"/>
        <v>121373382142</v>
      </c>
      <c r="R37" s="2" t="n">
        <f t="shared" si="6"/>
        <v>117161902725</v>
      </c>
      <c r="S37" s="2" t="n">
        <f t="shared" si="6"/>
        <v>116592014868</v>
      </c>
      <c r="T37" s="2" t="n">
        <f t="shared" si="6"/>
        <v>118448779098</v>
      </c>
      <c r="U37" s="2" t="n">
        <f t="shared" si="6"/>
        <v>115982151879</v>
      </c>
      <c r="V37" s="2" t="n">
        <f t="shared" si="6"/>
        <v>116965882167</v>
      </c>
      <c r="W37" s="2" t="n">
        <f t="shared" si="6"/>
        <v>122185036488</v>
      </c>
      <c r="X37" s="2" t="n">
        <f t="shared" si="6"/>
        <v>132178486506.38737</v>
      </c>
      <c r="Y37" s="2" t="n">
        <f t="shared" si="6"/>
        <v>143993638543.8363</v>
      </c>
      <c r="Z37" s="2" t="n">
        <f t="shared" si="6"/>
        <v>169810521226.12836</v>
      </c>
      <c r="AA37" s="2" t="n">
        <f t="shared" si="6"/>
        <v>211533087512.33707</v>
      </c>
      <c r="AB37" s="2" t="n">
        <f t="shared" si="6"/>
        <v>229761957048.789</v>
      </c>
      <c r="AC37" s="2" t="n">
        <f t="shared" si="6"/>
        <v>265663361025.89014</v>
      </c>
      <c r="AD37" s="2" t="n">
        <f t="shared" si="6"/>
        <v>295165178110.85303</v>
      </c>
      <c r="AE37" s="2" t="n">
        <f t="shared" si="6"/>
        <v>328153480580.90875</v>
      </c>
      <c r="AF37" s="2" t="n">
        <f t="shared" si="6"/>
        <v>377988099747.40436</v>
      </c>
      <c r="AG37" s="2" t="n">
        <f t="shared" si="6"/>
        <v>381555380786.98523</v>
      </c>
      <c r="AH37" s="2" t="n">
        <f t="shared" si="6"/>
        <v>362403868841.00769</v>
      </c>
      <c r="AI37" s="2" t="n">
        <f t="shared" si="6"/>
        <v>368565915961.16235</v>
      </c>
      <c r="AJ37" s="2" t="n">
        <f t="shared" si="6"/>
        <v>357636430655.58673</v>
      </c>
      <c r="AK37" s="2" t="n">
        <f t="shared" si="6"/>
        <v>306581052342.68152</v>
      </c>
      <c r="AL37" s="2" t="n">
        <f t="shared" si="6"/>
        <v>283284360624.49896</v>
      </c>
      <c r="AM37" s="2" t="n">
        <f t="shared" si="6"/>
        <v>274184441766.62442</v>
      </c>
      <c r="AN37" s="2" t="n">
        <f t="shared" si="6"/>
        <v>298361785628.39215</v>
      </c>
      <c r="AO37" s="2" t="n">
        <f t="shared" si="6"/>
        <v>320615846805.33807</v>
      </c>
      <c r="AP37" s="2" t="n">
        <f t="shared" si="6"/>
        <v>358955820753.45178</v>
      </c>
      <c r="AQ37" s="2" t="n">
        <f t="shared" si="6"/>
        <v>383855406149.9455</v>
      </c>
      <c r="AR37" s="2" t="n">
        <f t="shared" si="6"/>
        <v>422601499103.58795</v>
      </c>
      <c r="AS37" s="2" t="n">
        <f t="shared" si="6"/>
        <v>387063888597.65704</v>
      </c>
      <c r="AT37" s="2" t="n">
        <f t="shared" si="6"/>
        <v>414320692049.20367</v>
      </c>
      <c r="AU37" s="2"/>
      <c r="AV37" s="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2" t="n">
        <f t="shared" si="9"/>
        <v>12571654884.3622</v>
      </c>
      <c r="D41" s="2" t="n">
        <f t="shared" si="10"/>
        <v>13174664429.2304</v>
      </c>
      <c r="E41" s="2" t="n">
        <f t="shared" si="11"/>
        <v>11302088868.3988</v>
      </c>
      <c r="F41" s="2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472</v>
      </c>
      <c r="M41" t="s">
        <v>473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 t="n">
        <v>7208129370.2328596</v>
      </c>
      <c r="Y41" s="2" t="n">
        <v>8238348467.5864897</v>
      </c>
      <c r="Z41" s="2" t="n">
        <v>11110248859.393299</v>
      </c>
      <c r="AA41" s="2" t="n">
        <v>12918939553.031099</v>
      </c>
      <c r="AB41" s="2" t="n">
        <v>12678993444.194</v>
      </c>
      <c r="AC41" s="2" t="n">
        <v>12839068124.084</v>
      </c>
      <c r="AD41" s="2" t="n">
        <v>14053643272.4786</v>
      </c>
      <c r="AE41" s="2" t="n">
        <v>13815799365.9739</v>
      </c>
      <c r="AF41" s="2" t="n">
        <v>17269895697.766201</v>
      </c>
      <c r="AG41" s="2" t="n">
        <v>16024123368.501801</v>
      </c>
      <c r="AH41" s="2" t="n">
        <v>17554042899.874599</v>
      </c>
      <c r="AI41" s="2" t="n">
        <v>14919620710.7689</v>
      </c>
      <c r="AJ41" s="2" t="n">
        <v>15778831274.0707</v>
      </c>
      <c r="AK41" s="2" t="n">
        <v>13137758795.975201</v>
      </c>
      <c r="AL41" s="2" t="n">
        <v>11148363227.224701</v>
      </c>
      <c r="AM41" s="2" t="n">
        <v>12571654884.3622</v>
      </c>
      <c r="AN41" s="2" t="n">
        <v>12169650924.229099</v>
      </c>
      <c r="AO41" s="2" t="n">
        <v>12979778123.829901</v>
      </c>
      <c r="AP41" s="2" t="n">
        <v>15660179787.024599</v>
      </c>
      <c r="AQ41" s="2" t="n">
        <v>13524810250.2076</v>
      </c>
      <c r="AR41" s="2" t="n">
        <v>12380425221.2756</v>
      </c>
      <c r="AS41" s="2" t="n">
        <v>13174664429.2304</v>
      </c>
      <c r="AT41" s="2" t="n">
        <v>11302088868.3988</v>
      </c>
      <c r="AU41" s="2" t="n">
        <v>9227732307.4149494</v>
      </c>
      <c r="AV41" s="2"/>
    </row>
    <row r="42">
      <c r="A42" t="str">
        <f t="shared" si="7"/>
        <v>Big Five</v>
      </c>
      <c r="B42" t="str">
        <f t="shared" si="8"/>
        <v>FFP</v>
      </c>
      <c r="C42" s="2" t="n">
        <f t="shared" si="9"/>
        <v>27061009664.286301</v>
      </c>
      <c r="D42" s="2" t="n">
        <f t="shared" si="10"/>
        <v>32057117180.522202</v>
      </c>
      <c r="E42" s="2" t="n">
        <f t="shared" si="11"/>
        <v>27223594062.4813</v>
      </c>
      <c r="F42" s="2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472</v>
      </c>
      <c r="M42" t="s">
        <v>444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 t="n">
        <v>22108022605.420601</v>
      </c>
      <c r="Y42" s="2" t="n">
        <v>24082127667.029598</v>
      </c>
      <c r="Z42" s="2" t="n">
        <v>32716529649.140301</v>
      </c>
      <c r="AA42" s="2" t="n">
        <v>34131159757.910801</v>
      </c>
      <c r="AB42" s="2" t="n">
        <v>29678429927.7756</v>
      </c>
      <c r="AC42" s="2" t="n">
        <v>23500650319.532001</v>
      </c>
      <c r="AD42" s="2" t="n">
        <v>34365274742.845703</v>
      </c>
      <c r="AE42" s="2" t="n">
        <v>39268823373.281898</v>
      </c>
      <c r="AF42" s="2" t="n">
        <v>33470605319.437302</v>
      </c>
      <c r="AG42" s="2" t="n">
        <v>37424421963.362198</v>
      </c>
      <c r="AH42" s="2" t="n">
        <v>38220833631.232002</v>
      </c>
      <c r="AI42" s="2" t="n">
        <v>40168022204.493103</v>
      </c>
      <c r="AJ42" s="2" t="n">
        <v>33021956863.234501</v>
      </c>
      <c r="AK42" s="2" t="n">
        <v>29434136638.692902</v>
      </c>
      <c r="AL42" s="2" t="n">
        <v>25173196459.1147</v>
      </c>
      <c r="AM42" s="2" t="n">
        <v>27061009664.286301</v>
      </c>
      <c r="AN42" s="2" t="n">
        <v>36749778562.995903</v>
      </c>
      <c r="AO42" s="2" t="n">
        <v>33096090336.974098</v>
      </c>
      <c r="AP42" s="2" t="n">
        <v>29444261312.1507</v>
      </c>
      <c r="AQ42" s="2" t="n">
        <v>36029366584.620697</v>
      </c>
      <c r="AR42" s="2" t="n">
        <v>47062954547.232803</v>
      </c>
      <c r="AS42" s="2" t="n">
        <v>32057117180.522202</v>
      </c>
      <c r="AT42" s="2" t="n">
        <v>27223594062.4813</v>
      </c>
      <c r="AU42" s="2" t="n">
        <v>21477594499.307201</v>
      </c>
      <c r="AV42" s="2"/>
    </row>
    <row r="43">
      <c r="A43" t="str">
        <f t="shared" si="7"/>
        <v>Big Five</v>
      </c>
      <c r="B43" t="str">
        <f t="shared" si="8"/>
        <v>Incentive</v>
      </c>
      <c r="C43" s="2" t="n">
        <f t="shared" si="9"/>
        <v>29264710020.018398</v>
      </c>
      <c r="D43" s="2" t="n">
        <f t="shared" si="10"/>
        <v>43159854804.511497</v>
      </c>
      <c r="E43" s="2" t="n">
        <f t="shared" si="11"/>
        <v>43211017818.110603</v>
      </c>
      <c r="F43" s="2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472</v>
      </c>
      <c r="M43" t="s">
        <v>448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 t="n">
        <v>4139496128.4442101</v>
      </c>
      <c r="Y43" s="2" t="n">
        <v>5444293939.2785597</v>
      </c>
      <c r="Z43" s="2" t="n">
        <v>11256545510.6959</v>
      </c>
      <c r="AA43" s="2" t="n">
        <v>11086541086.1742</v>
      </c>
      <c r="AB43" s="2" t="n">
        <v>13616131870.992399</v>
      </c>
      <c r="AC43" s="2" t="n">
        <v>11251776572.1283</v>
      </c>
      <c r="AD43" s="2" t="n">
        <v>13275574009.172501</v>
      </c>
      <c r="AE43" s="2" t="n">
        <v>11353316401.4175</v>
      </c>
      <c r="AF43" s="2" t="n">
        <v>15876108054.298201</v>
      </c>
      <c r="AG43" s="2" t="n">
        <v>16142681107.7512</v>
      </c>
      <c r="AH43" s="2" t="n">
        <v>21287874108.336201</v>
      </c>
      <c r="AI43" s="2" t="n">
        <v>43728799417.106201</v>
      </c>
      <c r="AJ43" s="2" t="n">
        <v>31135750497.269199</v>
      </c>
      <c r="AK43" s="2" t="n">
        <v>37762130289.884399</v>
      </c>
      <c r="AL43" s="2" t="n">
        <v>30409028782.5653</v>
      </c>
      <c r="AM43" s="2" t="n">
        <v>29264710020.018398</v>
      </c>
      <c r="AN43" s="2" t="n">
        <v>29137024147.1269</v>
      </c>
      <c r="AO43" s="2" t="n">
        <v>26194750149.610699</v>
      </c>
      <c r="AP43" s="2" t="n">
        <v>38201297937.631104</v>
      </c>
      <c r="AQ43" s="2" t="n">
        <v>45887005526.4254</v>
      </c>
      <c r="AR43" s="2" t="n">
        <v>46625868346.552399</v>
      </c>
      <c r="AS43" s="2" t="n">
        <v>43159854804.511497</v>
      </c>
      <c r="AT43" s="2" t="n">
        <v>43211017818.110603</v>
      </c>
      <c r="AU43" s="2" t="n">
        <v>45855322746.556702</v>
      </c>
      <c r="AV43" s="2"/>
    </row>
    <row r="44">
      <c r="A44" t="str">
        <f t="shared" si="7"/>
        <v>Big Five</v>
      </c>
      <c r="B44" t="str">
        <f t="shared" si="8"/>
        <v>Less Common</v>
      </c>
      <c r="C44" s="2" t="n">
        <f t="shared" si="9"/>
        <v>569966466.67697597</v>
      </c>
      <c r="D44" s="2" t="n">
        <f t="shared" si="10"/>
        <v>1383829341.96418</v>
      </c>
      <c r="E44" s="2" t="n">
        <f t="shared" si="11"/>
        <v>927568040.93690002</v>
      </c>
      <c r="F44" s="2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472</v>
      </c>
      <c r="M44" t="s">
        <v>445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 t="n">
        <v>2684476733.51653</v>
      </c>
      <c r="Y44" s="2" t="n">
        <v>3485169566.6254501</v>
      </c>
      <c r="Z44" s="2" t="n">
        <v>3323015367.6371698</v>
      </c>
      <c r="AA44" s="2" t="n">
        <v>3618723381.4407902</v>
      </c>
      <c r="AB44" s="2" t="n">
        <v>4739420820.7583704</v>
      </c>
      <c r="AC44" s="2" t="n">
        <v>12063048274.3078</v>
      </c>
      <c r="AD44" s="2" t="n">
        <v>7215527792.5788803</v>
      </c>
      <c r="AE44" s="2" t="n">
        <v>6712067788.3255701</v>
      </c>
      <c r="AF44" s="2" t="n">
        <v>11976378523.6064</v>
      </c>
      <c r="AG44" s="2" t="n">
        <v>6025443053.2527304</v>
      </c>
      <c r="AH44" s="2" t="n">
        <v>3741215904.6176801</v>
      </c>
      <c r="AI44" s="2" t="n">
        <v>2798724129.3004599</v>
      </c>
      <c r="AJ44" s="2" t="n">
        <v>2355072981.7522502</v>
      </c>
      <c r="AK44" s="2" t="n">
        <v>1507102990.83428</v>
      </c>
      <c r="AL44" s="2" t="n">
        <v>426108253.02552003</v>
      </c>
      <c r="AM44" s="2" t="n">
        <v>569966466.67697597</v>
      </c>
      <c r="AN44" s="2" t="n">
        <v>523832904.62503397</v>
      </c>
      <c r="AO44" s="2" t="n">
        <v>245077096.29348299</v>
      </c>
      <c r="AP44" s="2" t="n">
        <v>234100401.86937401</v>
      </c>
      <c r="AQ44" s="2" t="n">
        <v>653263526.30935502</v>
      </c>
      <c r="AR44" s="2" t="n">
        <v>1105613976.5383401</v>
      </c>
      <c r="AS44" s="2" t="n">
        <v>1383829341.96418</v>
      </c>
      <c r="AT44" s="2" t="n">
        <v>927568040.93690002</v>
      </c>
      <c r="AU44" s="2" t="n">
        <v>366143333.79482198</v>
      </c>
      <c r="AV44" s="2"/>
    </row>
    <row r="45">
      <c r="A45" t="str">
        <f t="shared" si="7"/>
        <v>Big Five</v>
      </c>
      <c r="B45" t="str">
        <f t="shared" si="8"/>
        <v>Other CB</v>
      </c>
      <c r="C45" s="2" t="n">
        <f t="shared" si="9"/>
        <v>24617549839.326698</v>
      </c>
      <c r="D45" s="2" t="n">
        <f t="shared" si="10"/>
        <v>17451417269.096199</v>
      </c>
      <c r="E45" s="2" t="n">
        <f t="shared" si="11"/>
        <v>17821273493.206902</v>
      </c>
      <c r="F45" s="2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472</v>
      </c>
      <c r="M45" t="s">
        <v>450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 t="n">
        <v>17509290999.245701</v>
      </c>
      <c r="Y45" s="2" t="n">
        <v>17411832418.361401</v>
      </c>
      <c r="Z45" s="2" t="n">
        <v>22671212962.715401</v>
      </c>
      <c r="AA45" s="2" t="n">
        <v>32514785236.503201</v>
      </c>
      <c r="AB45" s="2" t="n">
        <v>32126494925.185398</v>
      </c>
      <c r="AC45" s="2" t="n">
        <v>35090178713.930496</v>
      </c>
      <c r="AD45" s="2" t="n">
        <v>40114800644.480003</v>
      </c>
      <c r="AE45" s="2" t="n">
        <v>38986560248.376404</v>
      </c>
      <c r="AF45" s="2" t="n">
        <v>32298795937.3592</v>
      </c>
      <c r="AG45" s="2" t="n">
        <v>33835438108.027401</v>
      </c>
      <c r="AH45" s="2" t="n">
        <v>32193966791.123199</v>
      </c>
      <c r="AI45" s="2" t="n">
        <v>31019368311.090199</v>
      </c>
      <c r="AJ45" s="2" t="n">
        <v>25491862887.852901</v>
      </c>
      <c r="AK45" s="2" t="n">
        <v>21646636899.897999</v>
      </c>
      <c r="AL45" s="2" t="n">
        <v>26167808898.5256</v>
      </c>
      <c r="AM45" s="2" t="n">
        <v>24617549839.326698</v>
      </c>
      <c r="AN45" s="2" t="n">
        <v>22760698101.1175</v>
      </c>
      <c r="AO45" s="2" t="n">
        <v>23161718798.920399</v>
      </c>
      <c r="AP45" s="2" t="n">
        <v>20671895122.275799</v>
      </c>
      <c r="AQ45" s="2" t="n">
        <v>20223021506.321701</v>
      </c>
      <c r="AR45" s="2" t="n">
        <v>17194972961.382999</v>
      </c>
      <c r="AS45" s="2" t="n">
        <v>17451417269.096199</v>
      </c>
      <c r="AT45" s="2" t="n">
        <v>17821273493.206902</v>
      </c>
      <c r="AU45" s="2" t="n">
        <v>10070544268.6994</v>
      </c>
      <c r="AV45" s="2"/>
    </row>
    <row r="46">
      <c r="A46" t="str">
        <f t="shared" si="7"/>
        <v>Big Five</v>
      </c>
      <c r="B46" t="str">
        <f t="shared" si="8"/>
        <v>UCA</v>
      </c>
      <c r="C46" s="2" t="n">
        <f t="shared" si="9"/>
        <v>4056272139.8695402</v>
      </c>
      <c r="D46" s="2" t="n">
        <f t="shared" si="10"/>
        <v>14737812006.247499</v>
      </c>
      <c r="E46" s="2" t="n">
        <f t="shared" si="11"/>
        <v>21397333490.0979</v>
      </c>
      <c r="F46" s="2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472</v>
      </c>
      <c r="M46" t="s">
        <v>452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 t="n">
        <v>11310343023.2057</v>
      </c>
      <c r="Y46" s="2" t="n">
        <v>13630661017.872999</v>
      </c>
      <c r="Z46" s="2" t="n">
        <v>11996726167.864401</v>
      </c>
      <c r="AA46" s="2" t="n">
        <v>12071513816.904301</v>
      </c>
      <c r="AB46" s="2" t="n">
        <v>15088078293.474501</v>
      </c>
      <c r="AC46" s="2" t="n">
        <v>11398860844.9867</v>
      </c>
      <c r="AD46" s="2" t="n">
        <v>13896527719.7479</v>
      </c>
      <c r="AE46" s="2" t="n">
        <v>16298800760.4408</v>
      </c>
      <c r="AF46" s="2" t="n">
        <v>10850490030.125999</v>
      </c>
      <c r="AG46" s="2" t="n">
        <v>12018851128.160801</v>
      </c>
      <c r="AH46" s="2" t="n">
        <v>12465275322.3146</v>
      </c>
      <c r="AI46" s="2" t="n">
        <v>6902062826.5468597</v>
      </c>
      <c r="AJ46" s="2" t="n">
        <v>21324440611.654598</v>
      </c>
      <c r="AK46" s="2" t="n">
        <v>15775854931.727301</v>
      </c>
      <c r="AL46" s="2" t="n">
        <v>5914706747.5603905</v>
      </c>
      <c r="AM46" s="2" t="n">
        <v>4056272139.8695402</v>
      </c>
      <c r="AN46" s="2" t="n">
        <v>20539260046.622002</v>
      </c>
      <c r="AO46" s="2" t="n">
        <v>36020329213.558296</v>
      </c>
      <c r="AP46" s="2" t="n">
        <v>25129809892.334202</v>
      </c>
      <c r="AQ46" s="2" t="n">
        <v>22147743805.016499</v>
      </c>
      <c r="AR46" s="2" t="n">
        <v>44609924384.578796</v>
      </c>
      <c r="AS46" s="2" t="n">
        <v>14737812006.247499</v>
      </c>
      <c r="AT46" s="2" t="n">
        <v>21397333490.0979</v>
      </c>
      <c r="AU46" s="2" t="n">
        <v>12746547872.7915</v>
      </c>
      <c r="AV46" s="2"/>
    </row>
    <row r="47">
      <c r="A47" t="str">
        <f t="shared" si="7"/>
        <v>Big Five</v>
      </c>
      <c r="B47" t="str">
        <f t="shared" si="8"/>
        <v>Unclear</v>
      </c>
      <c r="C47" s="2" t="n">
        <f t="shared" si="9"/>
        <v>89084053.1969437</v>
      </c>
      <c r="D47" s="2" t="n">
        <f t="shared" si="10"/>
        <v>0</v>
      </c>
      <c r="E47" s="2" t="n">
        <f t="shared" si="11"/>
        <v>0</v>
      </c>
      <c r="F47" s="2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472</v>
      </c>
      <c r="M47" t="s">
        <v>453</v>
      </c>
      <c r="N47" s="2" t="n">
        <v>59612655790.500397</v>
      </c>
      <c r="O47" s="2" t="n">
        <v>61305261117.630402</v>
      </c>
      <c r="P47" s="2" t="n">
        <v>55706274861.977402</v>
      </c>
      <c r="Q47" s="2" t="n">
        <v>55513456611.998398</v>
      </c>
      <c r="R47" s="2" t="n">
        <v>56837378276.901703</v>
      </c>
      <c r="S47" s="2" t="n">
        <v>50475873637.051903</v>
      </c>
      <c r="T47" s="2" t="n">
        <v>56517011796.462601</v>
      </c>
      <c r="U47" s="2" t="n">
        <v>58548010637.480202</v>
      </c>
      <c r="V47" s="2" t="n">
        <v>62269753475.651299</v>
      </c>
      <c r="W47" s="2" t="n">
        <v>65120113947.3358</v>
      </c>
      <c r="X47" s="2" t="n">
        <v>4356264036.2920799</v>
      </c>
      <c r="Y47" s="2" t="n">
        <v>233948266.20812601</v>
      </c>
      <c r="Z47" s="2" t="n">
        <v>346829811.487014</v>
      </c>
      <c r="AA47" s="2" t="n">
        <v>471594950.93356401</v>
      </c>
      <c r="AB47" s="2" t="n">
        <v>479491089.812886</v>
      </c>
      <c r="AC47" s="2" t="n">
        <v>621994102.13031006</v>
      </c>
      <c r="AD47" s="2" t="n">
        <v>854646360.13260603</v>
      </c>
      <c r="AE47" s="2" t="n">
        <v>8421053537.3773699</v>
      </c>
      <c r="AF47" s="2" t="n">
        <v>18577035293.522499</v>
      </c>
      <c r="AG47" s="2" t="n">
        <v>20049055789.971699</v>
      </c>
      <c r="AH47" s="2" t="n">
        <v>1354365662.4929199</v>
      </c>
      <c r="AI47" s="2" t="n">
        <v>841867511.23865294</v>
      </c>
      <c r="AJ47" s="2" t="n">
        <v>3532078190.0752602</v>
      </c>
      <c r="AK47" s="2" t="n">
        <v>37882181.542634398</v>
      </c>
      <c r="AL47" s="2" t="n">
        <v>272047462.47264802</v>
      </c>
      <c r="AM47" s="2" t="n">
        <v>89084053.1969437</v>
      </c>
      <c r="AN47" s="2" t="n">
        <v>506792564.59935403</v>
      </c>
      <c r="AO47" s="2" t="n">
        <v>-343150250.20345098</v>
      </c>
      <c r="AP47" s="2" t="n">
        <v>0</v>
      </c>
      <c r="AQ47" s="2" t="n">
        <v>57010.718032891004</v>
      </c>
      <c r="AR47" s="2" t="n">
        <v>0</v>
      </c>
      <c r="AS47" s="2" t="n">
        <v>0</v>
      </c>
      <c r="AT47" s="2" t="n">
        <v>0</v>
      </c>
      <c r="AU47" s="2" t="n">
        <v>0</v>
      </c>
      <c r="AV47" s="2"/>
    </row>
    <row r="48">
      <c r="A48" t="str">
        <f t="shared" si="7"/>
        <v>Large</v>
      </c>
      <c r="B48" t="str">
        <f t="shared" si="8"/>
        <v>&lt;=1 Year (All Types)</v>
      </c>
      <c r="C48" s="2" t="n">
        <f t="shared" si="9"/>
        <v>33593033672.266701</v>
      </c>
      <c r="D48" s="2" t="n">
        <f t="shared" si="10"/>
        <v>46266017740.897797</v>
      </c>
      <c r="E48" s="2" t="n">
        <f t="shared" si="11"/>
        <v>54674308032.443199</v>
      </c>
      <c r="F48" s="2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474</v>
      </c>
      <c r="M48" t="s">
        <v>473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 t="n">
        <v>18935755639.758701</v>
      </c>
      <c r="Y48" s="2" t="n">
        <v>17882271604.305</v>
      </c>
      <c r="Z48" s="2" t="n">
        <v>21634186769.993801</v>
      </c>
      <c r="AA48" s="2" t="n">
        <v>31482760176.904598</v>
      </c>
      <c r="AB48" s="2" t="n">
        <v>35516502195.095703</v>
      </c>
      <c r="AC48" s="2" t="n">
        <v>41783803446.269699</v>
      </c>
      <c r="AD48" s="2" t="n">
        <v>42372922293.979202</v>
      </c>
      <c r="AE48" s="2" t="n">
        <v>45885336779.894302</v>
      </c>
      <c r="AF48" s="2" t="n">
        <v>58295823807.451897</v>
      </c>
      <c r="AG48" s="2" t="n">
        <v>54138117976.457397</v>
      </c>
      <c r="AH48" s="2" t="n">
        <v>48279153066.886902</v>
      </c>
      <c r="AI48" s="2" t="n">
        <v>50859038102.820801</v>
      </c>
      <c r="AJ48" s="2" t="n">
        <v>44572962930.758598</v>
      </c>
      <c r="AK48" s="2" t="n">
        <v>31895818368.991798</v>
      </c>
      <c r="AL48" s="2" t="n">
        <v>37177426100.867401</v>
      </c>
      <c r="AM48" s="2" t="n">
        <v>33593033672.266701</v>
      </c>
      <c r="AN48" s="2" t="n">
        <v>32004839504.496101</v>
      </c>
      <c r="AO48" s="2" t="n">
        <v>33019206267.958099</v>
      </c>
      <c r="AP48" s="2" t="n">
        <v>38248285812.731796</v>
      </c>
      <c r="AQ48" s="2" t="n">
        <v>32801879329.972801</v>
      </c>
      <c r="AR48" s="2" t="n">
        <v>35329721708.5504</v>
      </c>
      <c r="AS48" s="2" t="n">
        <v>46266017740.897797</v>
      </c>
      <c r="AT48" s="2" t="n">
        <v>54674308032.443199</v>
      </c>
      <c r="AU48" s="2" t="n">
        <v>17958633980.158798</v>
      </c>
      <c r="AV48" s="2"/>
    </row>
    <row r="49">
      <c r="A49" t="str">
        <f t="shared" si="7"/>
        <v>Large</v>
      </c>
      <c r="B49" t="str">
        <f t="shared" si="8"/>
        <v>FFP</v>
      </c>
      <c r="C49" s="2" t="n">
        <f t="shared" si="9"/>
        <v>27450087993.133202</v>
      </c>
      <c r="D49" s="2" t="n">
        <f t="shared" si="10"/>
        <v>42326777564.241302</v>
      </c>
      <c r="E49" s="2" t="n">
        <f t="shared" si="11"/>
        <v>31612404331.494999</v>
      </c>
      <c r="F49" s="2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474</v>
      </c>
      <c r="M49" t="s">
        <v>444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 t="n">
        <v>12721656431.872999</v>
      </c>
      <c r="Y49" s="2" t="n">
        <v>17233851725.661598</v>
      </c>
      <c r="Z49" s="2" t="n">
        <v>18251956076.5886</v>
      </c>
      <c r="AA49" s="2" t="n">
        <v>26540368399.615898</v>
      </c>
      <c r="AB49" s="2" t="n">
        <v>27813851052.069</v>
      </c>
      <c r="AC49" s="2" t="n">
        <v>27508117019.831001</v>
      </c>
      <c r="AD49" s="2" t="n">
        <v>28710115580.844101</v>
      </c>
      <c r="AE49" s="2" t="n">
        <v>35379661971.656303</v>
      </c>
      <c r="AF49" s="2" t="n">
        <v>45111740688.071404</v>
      </c>
      <c r="AG49" s="2" t="n">
        <v>43009362379.109497</v>
      </c>
      <c r="AH49" s="2" t="n">
        <v>43152919796.722702</v>
      </c>
      <c r="AI49" s="2" t="n">
        <v>41365837306.059502</v>
      </c>
      <c r="AJ49" s="2" t="n">
        <v>37266800157.868401</v>
      </c>
      <c r="AK49" s="2" t="n">
        <v>31873587806.2314</v>
      </c>
      <c r="AL49" s="2" t="n">
        <v>27521364599.735298</v>
      </c>
      <c r="AM49" s="2" t="n">
        <v>27450087993.133202</v>
      </c>
      <c r="AN49" s="2" t="n">
        <v>23652491881.2384</v>
      </c>
      <c r="AO49" s="2" t="n">
        <v>25263294523.994801</v>
      </c>
      <c r="AP49" s="2" t="n">
        <v>31192687561.615398</v>
      </c>
      <c r="AQ49" s="2" t="n">
        <v>32388946019.271801</v>
      </c>
      <c r="AR49" s="2" t="n">
        <v>33040320924.1922</v>
      </c>
      <c r="AS49" s="2" t="n">
        <v>42326777564.241302</v>
      </c>
      <c r="AT49" s="2" t="n">
        <v>31612404331.494999</v>
      </c>
      <c r="AU49" s="2" t="n">
        <v>14388682886.621901</v>
      </c>
      <c r="AV49" s="2"/>
    </row>
    <row r="50">
      <c r="A50" t="str">
        <f t="shared" si="7"/>
        <v>Large</v>
      </c>
      <c r="B50" t="str">
        <f t="shared" si="8"/>
        <v>Incentive</v>
      </c>
      <c r="C50" s="2" t="n">
        <f t="shared" si="9"/>
        <v>10864974535.6404</v>
      </c>
      <c r="D50" s="2" t="n">
        <f t="shared" si="10"/>
        <v>7060867594.3794098</v>
      </c>
      <c r="E50" s="2" t="n">
        <f t="shared" si="11"/>
        <v>6633068637.9805002</v>
      </c>
      <c r="F50" s="2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474</v>
      </c>
      <c r="M50" t="s">
        <v>448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 t="n">
        <v>2951379545.0546899</v>
      </c>
      <c r="Y50" s="2" t="n">
        <v>1495639507.7181001</v>
      </c>
      <c r="Z50" s="2" t="n">
        <v>1744101616.38167</v>
      </c>
      <c r="AA50" s="2" t="n">
        <v>2862398300.4009299</v>
      </c>
      <c r="AB50" s="2" t="n">
        <v>3024204094.94982</v>
      </c>
      <c r="AC50" s="2" t="n">
        <v>7862600085.9730997</v>
      </c>
      <c r="AD50" s="2" t="n">
        <v>9133157177.7944698</v>
      </c>
      <c r="AE50" s="2" t="n">
        <v>10277886122.218399</v>
      </c>
      <c r="AF50" s="2" t="n">
        <v>9694678527.1963596</v>
      </c>
      <c r="AG50" s="2" t="n">
        <v>11222722770.8734</v>
      </c>
      <c r="AH50" s="2" t="n">
        <v>12838714605.434</v>
      </c>
      <c r="AI50" s="2" t="n">
        <v>11869486068.149799</v>
      </c>
      <c r="AJ50" s="2" t="n">
        <v>13279043023.6668</v>
      </c>
      <c r="AK50" s="2" t="n">
        <v>11747489218.3242</v>
      </c>
      <c r="AL50" s="2" t="n">
        <v>10903482720.4856</v>
      </c>
      <c r="AM50" s="2" t="n">
        <v>10864974535.6404</v>
      </c>
      <c r="AN50" s="2" t="n">
        <v>10442441943.563101</v>
      </c>
      <c r="AO50" s="2" t="n">
        <v>10674011579.886999</v>
      </c>
      <c r="AP50" s="2" t="n">
        <v>9160523155.0864201</v>
      </c>
      <c r="AQ50" s="2" t="n">
        <v>15307989986.5016</v>
      </c>
      <c r="AR50" s="2" t="n">
        <v>12181014802.130301</v>
      </c>
      <c r="AS50" s="2" t="n">
        <v>7060867594.3794098</v>
      </c>
      <c r="AT50" s="2" t="n">
        <v>6633068637.9805002</v>
      </c>
      <c r="AU50" s="2" t="n">
        <v>3851853846.4128199</v>
      </c>
      <c r="AV50" s="2"/>
    </row>
    <row r="51">
      <c r="A51" t="str">
        <f t="shared" si="7"/>
        <v>Large</v>
      </c>
      <c r="B51" t="str">
        <f t="shared" si="8"/>
        <v>Less Common</v>
      </c>
      <c r="C51" s="2" t="n">
        <f t="shared" si="9"/>
        <v>1597359242.94367</v>
      </c>
      <c r="D51" s="2" t="n">
        <f t="shared" si="10"/>
        <v>1819132057.0023601</v>
      </c>
      <c r="E51" s="2" t="n">
        <f t="shared" si="11"/>
        <v>987918603.48389995</v>
      </c>
      <c r="F51" s="2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474</v>
      </c>
      <c r="M51" t="s">
        <v>445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 t="n">
        <v>5974271296.9875498</v>
      </c>
      <c r="Y51" s="2" t="n">
        <v>6746734056.4902897</v>
      </c>
      <c r="Z51" s="2" t="n">
        <v>7835927290.8389597</v>
      </c>
      <c r="AA51" s="2" t="n">
        <v>9123688806.8925209</v>
      </c>
      <c r="AB51" s="2" t="n">
        <v>11731307759.705601</v>
      </c>
      <c r="AC51" s="2" t="n">
        <v>15183240317.680099</v>
      </c>
      <c r="AD51" s="2" t="n">
        <v>17513840623.340599</v>
      </c>
      <c r="AE51" s="2" t="n">
        <v>19209215761.403999</v>
      </c>
      <c r="AF51" s="2" t="n">
        <v>21583898707.4254</v>
      </c>
      <c r="AG51" s="2" t="n">
        <v>24227239072.700401</v>
      </c>
      <c r="AH51" s="2" t="n">
        <v>20931495054.429798</v>
      </c>
      <c r="AI51" s="2" t="n">
        <v>9690465473.6775303</v>
      </c>
      <c r="AJ51" s="2" t="n">
        <v>15956189124.3486</v>
      </c>
      <c r="AK51" s="2" t="n">
        <v>10903158245.6418</v>
      </c>
      <c r="AL51" s="2" t="n">
        <v>2525188024.9078102</v>
      </c>
      <c r="AM51" s="2" t="n">
        <v>1597359242.94367</v>
      </c>
      <c r="AN51" s="2" t="n">
        <v>1734611714.5176301</v>
      </c>
      <c r="AO51" s="2" t="n">
        <v>1652526348.9321799</v>
      </c>
      <c r="AP51" s="2" t="n">
        <v>1800569363.1234901</v>
      </c>
      <c r="AQ51" s="2" t="n">
        <v>2120845796.0274799</v>
      </c>
      <c r="AR51" s="2" t="n">
        <v>2257368588.22613</v>
      </c>
      <c r="AS51" s="2" t="n">
        <v>1819132057.0023601</v>
      </c>
      <c r="AT51" s="2" t="n">
        <v>987918603.48389995</v>
      </c>
      <c r="AU51" s="2" t="n">
        <v>1251237650.4777801</v>
      </c>
      <c r="AV51" s="2"/>
    </row>
    <row r="52">
      <c r="A52" t="str">
        <f t="shared" si="7"/>
        <v>Large</v>
      </c>
      <c r="B52" t="str">
        <f t="shared" si="8"/>
        <v>Other CB</v>
      </c>
      <c r="C52" s="2" t="n">
        <f t="shared" si="9"/>
        <v>29064615364.4146</v>
      </c>
      <c r="D52" s="2" t="n">
        <f t="shared" si="10"/>
        <v>30293621846.5411</v>
      </c>
      <c r="E52" s="2" t="n">
        <f t="shared" si="11"/>
        <v>30662302414.540401</v>
      </c>
      <c r="F52" s="2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474</v>
      </c>
      <c r="M52" t="s">
        <v>450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 t="n">
        <v>12918366992.1763</v>
      </c>
      <c r="Y52" s="2" t="n">
        <v>10784995648.8764</v>
      </c>
      <c r="Z52" s="2" t="n">
        <v>12855339953.2005</v>
      </c>
      <c r="AA52" s="2" t="n">
        <v>17884542324.784302</v>
      </c>
      <c r="AB52" s="2" t="n">
        <v>25206243832.579601</v>
      </c>
      <c r="AC52" s="2" t="n">
        <v>22505787441.5807</v>
      </c>
      <c r="AD52" s="2" t="n">
        <v>25506264864.450699</v>
      </c>
      <c r="AE52" s="2" t="n">
        <v>25668309199.113201</v>
      </c>
      <c r="AF52" s="2" t="n">
        <v>27414388993.648399</v>
      </c>
      <c r="AG52" s="2" t="n">
        <v>24178377603.844501</v>
      </c>
      <c r="AH52" s="2" t="n">
        <v>31260355504.712502</v>
      </c>
      <c r="AI52" s="2" t="n">
        <v>35548017082.595596</v>
      </c>
      <c r="AJ52" s="2" t="n">
        <v>34883791957.415604</v>
      </c>
      <c r="AK52" s="2" t="n">
        <v>34831532380.972397</v>
      </c>
      <c r="AL52" s="2" t="n">
        <v>31049537137.405201</v>
      </c>
      <c r="AM52" s="2" t="n">
        <v>29064615364.4146</v>
      </c>
      <c r="AN52" s="2" t="n">
        <v>27522699753.390099</v>
      </c>
      <c r="AO52" s="2" t="n">
        <v>30250610070.763302</v>
      </c>
      <c r="AP52" s="2" t="n">
        <v>27274760003.564999</v>
      </c>
      <c r="AQ52" s="2" t="n">
        <v>30974881333.9314</v>
      </c>
      <c r="AR52" s="2" t="n">
        <v>30933329243.547401</v>
      </c>
      <c r="AS52" s="2" t="n">
        <v>30293621846.5411</v>
      </c>
      <c r="AT52" s="2" t="n">
        <v>30662302414.540401</v>
      </c>
      <c r="AU52" s="2" t="n">
        <v>22565217283.360802</v>
      </c>
      <c r="AV52" s="2"/>
    </row>
    <row r="53">
      <c r="A53" t="str">
        <f t="shared" si="7"/>
        <v>Large</v>
      </c>
      <c r="B53" t="str">
        <f t="shared" si="8"/>
        <v>UCA</v>
      </c>
      <c r="C53" s="2" t="n">
        <f t="shared" si="9"/>
        <v>271145119.50338399</v>
      </c>
      <c r="D53" s="2" t="n">
        <f t="shared" si="10"/>
        <v>2441579775.0464001</v>
      </c>
      <c r="E53" s="2" t="n">
        <f t="shared" si="11"/>
        <v>889130843.34930003</v>
      </c>
      <c r="F53" s="2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474</v>
      </c>
      <c r="M53" t="s">
        <v>452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 t="n">
        <v>1923761966.64206</v>
      </c>
      <c r="Y53" s="2" t="n">
        <v>1234791965.65905</v>
      </c>
      <c r="Z53" s="2" t="n">
        <v>1467774943.9481399</v>
      </c>
      <c r="AA53" s="2" t="n">
        <v>2072731273.8280301</v>
      </c>
      <c r="AB53" s="2" t="n">
        <v>1015374790.12596</v>
      </c>
      <c r="AC53" s="2" t="n">
        <v>2936680367.6572199</v>
      </c>
      <c r="AD53" s="2" t="n">
        <v>2233545690.1121602</v>
      </c>
      <c r="AE53" s="2" t="n">
        <v>3415570810.5557499</v>
      </c>
      <c r="AF53" s="2" t="n">
        <v>3051050993.2218499</v>
      </c>
      <c r="AG53" s="2" t="n">
        <v>1924671923.59413</v>
      </c>
      <c r="AH53" s="2" t="n">
        <v>5696272484.8583298</v>
      </c>
      <c r="AI53" s="2" t="n">
        <v>3205573961.6578102</v>
      </c>
      <c r="AJ53" s="2" t="n">
        <v>3898396651.8969498</v>
      </c>
      <c r="AK53" s="2" t="n">
        <v>1547601629.7731199</v>
      </c>
      <c r="AL53" s="2" t="n">
        <v>1808680640.63042</v>
      </c>
      <c r="AM53" s="2" t="n">
        <v>271145119.50338399</v>
      </c>
      <c r="AN53" s="2" t="n">
        <v>5032566082.79249</v>
      </c>
      <c r="AO53" s="2" t="n">
        <v>2662623805.04111</v>
      </c>
      <c r="AP53" s="2" t="n">
        <v>12812645916.222601</v>
      </c>
      <c r="AQ53" s="2" t="n">
        <v>8494373593.7670803</v>
      </c>
      <c r="AR53" s="2" t="n">
        <v>9478171930.6792297</v>
      </c>
      <c r="AS53" s="2" t="n">
        <v>2441579775.0464001</v>
      </c>
      <c r="AT53" s="2" t="n">
        <v>889130843.34930003</v>
      </c>
      <c r="AU53" s="2" t="n">
        <v>651963687.77908301</v>
      </c>
      <c r="AV53" s="2"/>
    </row>
    <row r="54">
      <c r="A54" t="str">
        <f t="shared" si="7"/>
        <v>Large</v>
      </c>
      <c r="B54" t="str">
        <f t="shared" si="8"/>
        <v>Unclear</v>
      </c>
      <c r="C54" s="2" t="n">
        <f t="shared" si="9"/>
        <v>448033628.43861598</v>
      </c>
      <c r="D54" s="2" t="n">
        <f t="shared" si="10"/>
        <v>0</v>
      </c>
      <c r="E54" s="2" t="n">
        <f t="shared" si="11"/>
        <v>0</v>
      </c>
      <c r="F54" s="2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474</v>
      </c>
      <c r="M54" t="s">
        <v>453</v>
      </c>
      <c r="N54" s="2" t="n">
        <v>71473199097.7966</v>
      </c>
      <c r="O54" s="2" t="n">
        <v>72664329919.282501</v>
      </c>
      <c r="P54" s="2" t="n">
        <v>65704512499.151604</v>
      </c>
      <c r="Q54" s="2" t="n">
        <v>61884289969.432899</v>
      </c>
      <c r="R54" s="2" t="n">
        <v>55722675749.252403</v>
      </c>
      <c r="S54" s="2" t="n">
        <v>50027920265.857597</v>
      </c>
      <c r="T54" s="2" t="n">
        <v>51959031851.123199</v>
      </c>
      <c r="U54" s="2" t="n">
        <v>49157715712.582199</v>
      </c>
      <c r="V54" s="2" t="n">
        <v>46977870602.153999</v>
      </c>
      <c r="W54" s="2" t="n">
        <v>48950619271.125099</v>
      </c>
      <c r="X54" s="2" t="n">
        <v>3797504137.3786101</v>
      </c>
      <c r="Y54" s="2" t="n">
        <v>1408365887.70803</v>
      </c>
      <c r="Z54" s="2" t="n">
        <v>2027677997.1050799</v>
      </c>
      <c r="AA54" s="2" t="n">
        <v>2143097502.3968101</v>
      </c>
      <c r="AB54" s="2" t="n">
        <v>2443891014.62081</v>
      </c>
      <c r="AC54" s="2" t="n">
        <v>1754567790.57827</v>
      </c>
      <c r="AD54" s="2" t="n">
        <v>3159800630.4251299</v>
      </c>
      <c r="AE54" s="2" t="n">
        <v>4313675869.4754801</v>
      </c>
      <c r="AF54" s="2" t="n">
        <v>9537785754.5252705</v>
      </c>
      <c r="AG54" s="2" t="n">
        <v>8805197450.6021099</v>
      </c>
      <c r="AH54" s="2" t="n">
        <v>263274181.73931101</v>
      </c>
      <c r="AI54" s="2" t="n">
        <v>83962105.452445701</v>
      </c>
      <c r="AJ54" s="2" t="n">
        <v>116699358.29900301</v>
      </c>
      <c r="AK54" s="2" t="n">
        <v>299446866.00366199</v>
      </c>
      <c r="AL54" s="2" t="n">
        <v>377301960.76637501</v>
      </c>
      <c r="AM54" s="2" t="n">
        <v>448033628.43861598</v>
      </c>
      <c r="AN54" s="2" t="n">
        <v>109229705.238363</v>
      </c>
      <c r="AO54" s="2" t="n">
        <v>830711124.73906803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/>
    </row>
    <row r="55">
      <c r="A55" t="str">
        <f t="shared" si="7"/>
        <v>Medium</v>
      </c>
      <c r="B55" t="str">
        <f t="shared" si="8"/>
        <v>&lt;=1 Year (All Types)</v>
      </c>
      <c r="C55" s="2" t="n">
        <f t="shared" si="9"/>
        <v>23991860670.261398</v>
      </c>
      <c r="D55" s="2" t="n">
        <f t="shared" si="10"/>
        <v>27605039504.502602</v>
      </c>
      <c r="E55" s="2" t="n">
        <f t="shared" si="11"/>
        <v>28499361660.926701</v>
      </c>
      <c r="F55" s="2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475</v>
      </c>
      <c r="M55" t="s">
        <v>473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 t="n">
        <v>20704635258.069302</v>
      </c>
      <c r="Y55" s="2" t="n">
        <v>20886974178.6091</v>
      </c>
      <c r="Z55" s="2" t="n">
        <v>23933334085.849998</v>
      </c>
      <c r="AA55" s="2" t="n">
        <v>27729382756.739601</v>
      </c>
      <c r="AB55" s="2" t="n">
        <v>31300285574.001701</v>
      </c>
      <c r="AC55" s="2" t="n">
        <v>33966623508.9034</v>
      </c>
      <c r="AD55" s="2" t="n">
        <v>36351140353.314102</v>
      </c>
      <c r="AE55" s="2" t="n">
        <v>34627446034.997902</v>
      </c>
      <c r="AF55" s="2" t="n">
        <v>36313808981.582901</v>
      </c>
      <c r="AG55" s="2" t="n">
        <v>39813165949.801498</v>
      </c>
      <c r="AH55" s="2" t="n">
        <v>41265811269.261398</v>
      </c>
      <c r="AI55" s="2" t="n">
        <v>38618258040.148903</v>
      </c>
      <c r="AJ55" s="2" t="n">
        <v>33094639376.281101</v>
      </c>
      <c r="AK55" s="2" t="n">
        <v>26849441878.1511</v>
      </c>
      <c r="AL55" s="2" t="n">
        <v>27301472766.5961</v>
      </c>
      <c r="AM55" s="2" t="n">
        <v>23991860670.261398</v>
      </c>
      <c r="AN55" s="2" t="n">
        <v>23999051367.422298</v>
      </c>
      <c r="AO55" s="2" t="n">
        <v>25506649799.3423</v>
      </c>
      <c r="AP55" s="2" t="n">
        <v>29699361242.822498</v>
      </c>
      <c r="AQ55" s="2" t="n">
        <v>29695686212.643501</v>
      </c>
      <c r="AR55" s="2" t="n">
        <v>28045396271.2976</v>
      </c>
      <c r="AS55" s="2" t="n">
        <v>27605039504.502602</v>
      </c>
      <c r="AT55" s="2" t="n">
        <v>28499361660.926701</v>
      </c>
      <c r="AU55" s="2" t="n">
        <v>15858528529.1943</v>
      </c>
      <c r="AV55" s="2"/>
    </row>
    <row r="56">
      <c r="A56" t="str">
        <f t="shared" si="7"/>
        <v>Medium</v>
      </c>
      <c r="B56" t="str">
        <f t="shared" si="8"/>
        <v>FFP</v>
      </c>
      <c r="C56" s="2" t="n">
        <f t="shared" si="9"/>
        <v>24172340663.8246</v>
      </c>
      <c r="D56" s="2" t="n">
        <f t="shared" si="10"/>
        <v>33869665030.370899</v>
      </c>
      <c r="E56" s="2" t="n">
        <f t="shared" si="11"/>
        <v>35532107727.669998</v>
      </c>
      <c r="F56" s="2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475</v>
      </c>
      <c r="M56" t="s">
        <v>444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 t="n">
        <v>15091531317.847799</v>
      </c>
      <c r="Y56" s="2" t="n">
        <v>18068519107.9828</v>
      </c>
      <c r="Z56" s="2" t="n">
        <v>20751662557.4417</v>
      </c>
      <c r="AA56" s="2" t="n">
        <v>28252087595.800499</v>
      </c>
      <c r="AB56" s="2" t="n">
        <v>24416442411.340801</v>
      </c>
      <c r="AC56" s="2" t="n">
        <v>27938195384.028999</v>
      </c>
      <c r="AD56" s="2" t="n">
        <v>27004550544.361</v>
      </c>
      <c r="AE56" s="2" t="n">
        <v>30651747345.332901</v>
      </c>
      <c r="AF56" s="2" t="n">
        <v>38247004394.705299</v>
      </c>
      <c r="AG56" s="2" t="n">
        <v>34236354119.543301</v>
      </c>
      <c r="AH56" s="2" t="n">
        <v>34311063867.106602</v>
      </c>
      <c r="AI56" s="2" t="n">
        <v>33816277473.4328</v>
      </c>
      <c r="AJ56" s="2" t="n">
        <v>32372440279.9739</v>
      </c>
      <c r="AK56" s="2" t="n">
        <v>25645800087.587898</v>
      </c>
      <c r="AL56" s="2" t="n">
        <v>24184588281.923698</v>
      </c>
      <c r="AM56" s="2" t="n">
        <v>24172340663.8246</v>
      </c>
      <c r="AN56" s="2" t="n">
        <v>23146660110.010399</v>
      </c>
      <c r="AO56" s="2" t="n">
        <v>26919291794.393398</v>
      </c>
      <c r="AP56" s="2" t="n">
        <v>30018224038.534599</v>
      </c>
      <c r="AQ56" s="2" t="n">
        <v>36465916030.733597</v>
      </c>
      <c r="AR56" s="2" t="n">
        <v>40396330252.927299</v>
      </c>
      <c r="AS56" s="2" t="n">
        <v>33869665030.370899</v>
      </c>
      <c r="AT56" s="2" t="n">
        <v>35532107727.669998</v>
      </c>
      <c r="AU56" s="2" t="n">
        <v>21246434907.325699</v>
      </c>
      <c r="AV56" s="2"/>
    </row>
    <row r="57">
      <c r="A57" t="str">
        <f t="shared" si="7"/>
        <v>Medium</v>
      </c>
      <c r="B57" t="str">
        <f t="shared" si="8"/>
        <v>Incentive</v>
      </c>
      <c r="C57" s="2" t="n">
        <f t="shared" si="9"/>
        <v>2699843993.5981498</v>
      </c>
      <c r="D57" s="2" t="n">
        <f t="shared" si="10"/>
        <v>2348585509.3543301</v>
      </c>
      <c r="E57" s="2" t="n">
        <f t="shared" si="11"/>
        <v>2093541755.6517999</v>
      </c>
      <c r="F57" s="2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475</v>
      </c>
      <c r="M57" t="s">
        <v>448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 t="n">
        <v>1075657918.40941</v>
      </c>
      <c r="Y57" s="2" t="n">
        <v>3555520544.6773601</v>
      </c>
      <c r="Z57" s="2" t="n">
        <v>1588651537.1961701</v>
      </c>
      <c r="AA57" s="2" t="n">
        <v>719532071.54886699</v>
      </c>
      <c r="AB57" s="2" t="n">
        <v>1116098633.2668099</v>
      </c>
      <c r="AC57" s="2" t="n">
        <v>3728902881.2441902</v>
      </c>
      <c r="AD57" s="2" t="n">
        <v>3715235422.6078</v>
      </c>
      <c r="AE57" s="2" t="n">
        <v>1361973852.49737</v>
      </c>
      <c r="AF57" s="2" t="n">
        <v>3151148115.0115199</v>
      </c>
      <c r="AG57" s="2" t="n">
        <v>1366690826.5875101</v>
      </c>
      <c r="AH57" s="2" t="n">
        <v>5258939476.0699997</v>
      </c>
      <c r="AI57" s="2" t="n">
        <v>6797427426.6214399</v>
      </c>
      <c r="AJ57" s="2" t="n">
        <v>6963552317.4960899</v>
      </c>
      <c r="AK57" s="2" t="n">
        <v>4660780614.9646502</v>
      </c>
      <c r="AL57" s="2" t="n">
        <v>2548149625.8447399</v>
      </c>
      <c r="AM57" s="2" t="n">
        <v>2699843993.5981498</v>
      </c>
      <c r="AN57" s="2" t="n">
        <v>2601368031.6189599</v>
      </c>
      <c r="AO57" s="2" t="n">
        <v>2142797224.48667</v>
      </c>
      <c r="AP57" s="2" t="n">
        <v>3600950019.0857401</v>
      </c>
      <c r="AQ57" s="2" t="n">
        <v>3016979875.7782998</v>
      </c>
      <c r="AR57" s="2" t="n">
        <v>2351501737.2718801</v>
      </c>
      <c r="AS57" s="2" t="n">
        <v>2348585509.3543301</v>
      </c>
      <c r="AT57" s="2" t="n">
        <v>2093541755.6517999</v>
      </c>
      <c r="AU57" s="2" t="n">
        <v>1158002526.4552</v>
      </c>
      <c r="AV57" s="2"/>
    </row>
    <row r="58">
      <c r="A58" t="str">
        <f t="shared" si="7"/>
        <v>Medium</v>
      </c>
      <c r="B58" t="str">
        <f t="shared" si="8"/>
        <v>Less Common</v>
      </c>
      <c r="C58" s="2" t="n">
        <f t="shared" si="9"/>
        <v>1547655741.31986</v>
      </c>
      <c r="D58" s="2" t="n">
        <f t="shared" si="10"/>
        <v>626161317.55750501</v>
      </c>
      <c r="E58" s="2" t="n">
        <f t="shared" si="11"/>
        <v>2682394273.4608998</v>
      </c>
      <c r="F58" s="2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475</v>
      </c>
      <c r="M58" t="s">
        <v>445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 t="n">
        <v>2838041128.97295</v>
      </c>
      <c r="Y58" s="2" t="n">
        <v>3078242287.0301099</v>
      </c>
      <c r="Z58" s="2" t="n">
        <v>3715419589.9537501</v>
      </c>
      <c r="AA58" s="2" t="n">
        <v>4246890449.7174902</v>
      </c>
      <c r="AB58" s="2" t="n">
        <v>4245810106.1288199</v>
      </c>
      <c r="AC58" s="2" t="n">
        <v>6739280263.9049301</v>
      </c>
      <c r="AD58" s="2" t="n">
        <v>7395941751.1256504</v>
      </c>
      <c r="AE58" s="2" t="n">
        <v>6359364461.1036396</v>
      </c>
      <c r="AF58" s="2" t="n">
        <v>7861582335.0120296</v>
      </c>
      <c r="AG58" s="2" t="n">
        <v>9073889954.6681404</v>
      </c>
      <c r="AH58" s="2" t="n">
        <v>6065985872.9755898</v>
      </c>
      <c r="AI58" s="2" t="n">
        <v>6580410727.03337</v>
      </c>
      <c r="AJ58" s="2" t="n">
        <v>6339744911.0469303</v>
      </c>
      <c r="AK58" s="2" t="n">
        <v>6912804225.4706497</v>
      </c>
      <c r="AL58" s="2" t="n">
        <v>1367759023.96122</v>
      </c>
      <c r="AM58" s="2" t="n">
        <v>1547655741.31986</v>
      </c>
      <c r="AN58" s="2" t="n">
        <v>806196487.79528701</v>
      </c>
      <c r="AO58" s="2" t="n">
        <v>1036369092.1803401</v>
      </c>
      <c r="AP58" s="2" t="n">
        <v>1188727468.44208</v>
      </c>
      <c r="AQ58" s="2" t="n">
        <v>1219023319.5991299</v>
      </c>
      <c r="AR58" s="2" t="n">
        <v>1491040688.9809401</v>
      </c>
      <c r="AS58" s="2" t="n">
        <v>626161317.55750501</v>
      </c>
      <c r="AT58" s="2" t="n">
        <v>2682394273.4608998</v>
      </c>
      <c r="AU58" s="2" t="n">
        <v>1251150243.6289599</v>
      </c>
      <c r="AV58" s="2"/>
    </row>
    <row r="59">
      <c r="A59" t="str">
        <f t="shared" si="7"/>
        <v>Medium</v>
      </c>
      <c r="B59" t="str">
        <f t="shared" si="8"/>
        <v>Other CB</v>
      </c>
      <c r="C59" s="2" t="n">
        <f t="shared" si="9"/>
        <v>11145355245.8181</v>
      </c>
      <c r="D59" s="2" t="n">
        <f t="shared" si="10"/>
        <v>16186312951.0835</v>
      </c>
      <c r="E59" s="2" t="n">
        <f t="shared" si="11"/>
        <v>15428584416.0875</v>
      </c>
      <c r="F59" s="2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475</v>
      </c>
      <c r="M59" t="s">
        <v>450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 t="n">
        <v>8150230368.3669004</v>
      </c>
      <c r="Y59" s="2" t="n">
        <v>14274011710.5306</v>
      </c>
      <c r="Z59" s="2" t="n">
        <v>9815156682.7220592</v>
      </c>
      <c r="AA59" s="2" t="n">
        <v>10379245525.7243</v>
      </c>
      <c r="AB59" s="2" t="n">
        <v>9536601086.6424694</v>
      </c>
      <c r="AC59" s="2" t="n">
        <v>10060078255.855</v>
      </c>
      <c r="AD59" s="2" t="n">
        <v>9805593251.5079098</v>
      </c>
      <c r="AE59" s="2" t="n">
        <v>10552241985.0704</v>
      </c>
      <c r="AF59" s="2" t="n">
        <v>10984129319.046301</v>
      </c>
      <c r="AG59" s="2" t="n">
        <v>12063772533.694799</v>
      </c>
      <c r="AH59" s="2" t="n">
        <v>13717935643.8435</v>
      </c>
      <c r="AI59" s="2" t="n">
        <v>13798223312.847</v>
      </c>
      <c r="AJ59" s="2" t="n">
        <v>12615905018.9881</v>
      </c>
      <c r="AK59" s="2" t="n">
        <v>11365562474.7589</v>
      </c>
      <c r="AL59" s="2" t="n">
        <v>11083389180.2509</v>
      </c>
      <c r="AM59" s="2" t="n">
        <v>11145355245.8181</v>
      </c>
      <c r="AN59" s="2" t="n">
        <v>12104633357.2313</v>
      </c>
      <c r="AO59" s="2" t="n">
        <v>12530700680.24</v>
      </c>
      <c r="AP59" s="2" t="n">
        <v>13592532747.870199</v>
      </c>
      <c r="AQ59" s="2" t="n">
        <v>14431757543.4415</v>
      </c>
      <c r="AR59" s="2" t="n">
        <v>17074910093.736401</v>
      </c>
      <c r="AS59" s="2" t="n">
        <v>16186312951.0835</v>
      </c>
      <c r="AT59" s="2" t="n">
        <v>15428584416.0875</v>
      </c>
      <c r="AU59" s="2" t="n">
        <v>10176583360.0214</v>
      </c>
      <c r="AV59" s="2"/>
    </row>
    <row r="60">
      <c r="A60" t="str">
        <f t="shared" si="7"/>
        <v>Medium</v>
      </c>
      <c r="B60" t="str">
        <f t="shared" si="8"/>
        <v>UCA</v>
      </c>
      <c r="C60" s="2" t="n">
        <f t="shared" si="9"/>
        <v>40328814.623368204</v>
      </c>
      <c r="D60" s="2" t="n">
        <f t="shared" si="10"/>
        <v>988343487.16697097</v>
      </c>
      <c r="E60" s="2" t="n">
        <f t="shared" si="11"/>
        <v>1121480638.8410001</v>
      </c>
      <c r="F60" s="2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475</v>
      </c>
      <c r="M60" t="s">
        <v>452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 t="n">
        <v>456904159.11050302</v>
      </c>
      <c r="Y60" s="2" t="n">
        <v>520585478.81056398</v>
      </c>
      <c r="Z60" s="2" t="n">
        <v>602776629.62267995</v>
      </c>
      <c r="AA60" s="2" t="n">
        <v>348401862.04998797</v>
      </c>
      <c r="AB60" s="2" t="n">
        <v>361437914.78007799</v>
      </c>
      <c r="AC60" s="2" t="n">
        <v>800585458.39443195</v>
      </c>
      <c r="AD60" s="2" t="n">
        <v>559948292.01806605</v>
      </c>
      <c r="AE60" s="2" t="n">
        <v>885474715.47073102</v>
      </c>
      <c r="AF60" s="2" t="n">
        <v>1050747645.77211</v>
      </c>
      <c r="AG60" s="2" t="n">
        <v>1660963963.8220899</v>
      </c>
      <c r="AH60" s="2" t="n">
        <v>1990555905.5335901</v>
      </c>
      <c r="AI60" s="2" t="n">
        <v>2079993790.62971</v>
      </c>
      <c r="AJ60" s="2" t="n">
        <v>1224003235.5980699</v>
      </c>
      <c r="AK60" s="2" t="n">
        <v>979618692.67880905</v>
      </c>
      <c r="AL60" s="2" t="n">
        <v>521475267.19246298</v>
      </c>
      <c r="AM60" s="2" t="n">
        <v>40328814.623368204</v>
      </c>
      <c r="AN60" s="2" t="n">
        <v>1150091394.82183</v>
      </c>
      <c r="AO60" s="2" t="n">
        <v>860719686.95760798</v>
      </c>
      <c r="AP60" s="2" t="n">
        <v>1482959619.9704399</v>
      </c>
      <c r="AQ60" s="2" t="n">
        <v>2055242797.9481101</v>
      </c>
      <c r="AR60" s="2" t="n">
        <v>885170715.09552801</v>
      </c>
      <c r="AS60" s="2" t="n">
        <v>988343487.16697097</v>
      </c>
      <c r="AT60" s="2" t="n">
        <v>1121480638.8410001</v>
      </c>
      <c r="AU60" s="2" t="n">
        <v>699772473.08232903</v>
      </c>
      <c r="AV60" s="2"/>
    </row>
    <row r="61">
      <c r="A61" t="str">
        <f t="shared" si="7"/>
        <v>Medium</v>
      </c>
      <c r="B61" t="str">
        <f t="shared" si="8"/>
        <v>Unclear</v>
      </c>
      <c r="C61" s="2" t="n">
        <f t="shared" si="9"/>
        <v>118118909.57504401</v>
      </c>
      <c r="D61" s="2" t="n">
        <f t="shared" si="10"/>
        <v>0</v>
      </c>
      <c r="E61" s="2" t="n">
        <f t="shared" si="11"/>
        <v>0</v>
      </c>
      <c r="F61" s="2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475</v>
      </c>
      <c r="M61" t="s">
        <v>453</v>
      </c>
      <c r="N61" s="2" t="n">
        <v>56256214041.7901</v>
      </c>
      <c r="O61" s="2" t="n">
        <v>79149249990.7995</v>
      </c>
      <c r="P61" s="2" t="n">
        <v>65445765508.267303</v>
      </c>
      <c r="Q61" s="2" t="n">
        <v>62113880050.343201</v>
      </c>
      <c r="R61" s="2" t="n">
        <v>57623918116.912498</v>
      </c>
      <c r="S61" s="2" t="n">
        <v>61692612094.863503</v>
      </c>
      <c r="T61" s="2" t="n">
        <v>52099266664.592796</v>
      </c>
      <c r="U61" s="2" t="n">
        <v>51144107860.167603</v>
      </c>
      <c r="V61" s="2" t="n">
        <v>50767777942.723099</v>
      </c>
      <c r="W61" s="2" t="n">
        <v>53705999220.095001</v>
      </c>
      <c r="X61" s="2" t="n">
        <v>1933060969.5572701</v>
      </c>
      <c r="Y61" s="2" t="n">
        <v>1085639808.54914</v>
      </c>
      <c r="Z61" s="2" t="n">
        <v>1110569353.91871</v>
      </c>
      <c r="AA61" s="2" t="n">
        <v>1116647404.0709901</v>
      </c>
      <c r="AB61" s="2" t="n">
        <v>1268945208.63779</v>
      </c>
      <c r="AC61" s="2" t="n">
        <v>887283529.53632998</v>
      </c>
      <c r="AD61" s="2" t="n">
        <v>1530735219.08776</v>
      </c>
      <c r="AE61" s="2" t="n">
        <v>5681796507.0863705</v>
      </c>
      <c r="AF61" s="2" t="n">
        <v>4979712183.60326</v>
      </c>
      <c r="AG61" s="2" t="n">
        <v>9894192207.1144409</v>
      </c>
      <c r="AH61" s="2" t="n">
        <v>85063814.545916304</v>
      </c>
      <c r="AI61" s="2" t="n">
        <v>269803079.390782</v>
      </c>
      <c r="AJ61" s="2" t="n">
        <v>390674426.191392</v>
      </c>
      <c r="AK61" s="2" t="n">
        <v>92506482.747412503</v>
      </c>
      <c r="AL61" s="2" t="n">
        <v>116364475.668547</v>
      </c>
      <c r="AM61" s="2" t="n">
        <v>118118909.57504401</v>
      </c>
      <c r="AN61" s="2" t="n">
        <v>91149635.709348395</v>
      </c>
      <c r="AO61" s="2" t="n">
        <v>145510647.828659</v>
      </c>
      <c r="AP61" s="2" t="n">
        <v>23071.9916881998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/>
    </row>
    <row r="62">
      <c r="A62" t="str">
        <f t="shared" si="7"/>
        <v>Small</v>
      </c>
      <c r="B62" t="str">
        <f t="shared" si="8"/>
        <v>&lt;=1 Year (All Types)</v>
      </c>
      <c r="C62" s="2" t="n">
        <f t="shared" si="9"/>
        <v>32525616378.067699</v>
      </c>
      <c r="D62" s="2" t="n">
        <f t="shared" si="10"/>
        <v>35562824180.265297</v>
      </c>
      <c r="E62" s="2" t="n">
        <f t="shared" si="11"/>
        <v>36109368704.860397</v>
      </c>
      <c r="F62" s="2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476</v>
      </c>
      <c r="M62" t="s">
        <v>473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 t="n">
        <v>18028153753.539299</v>
      </c>
      <c r="Y62" s="2" t="n">
        <v>18247149823.7663</v>
      </c>
      <c r="Z62" s="2" t="n">
        <v>21902755155.5783</v>
      </c>
      <c r="AA62" s="2" t="n">
        <v>27455225521.339802</v>
      </c>
      <c r="AB62" s="2" t="n">
        <v>29129773609.167801</v>
      </c>
      <c r="AC62" s="2" t="n">
        <v>35085304424.937798</v>
      </c>
      <c r="AD62" s="2" t="n">
        <v>132811528269.774</v>
      </c>
      <c r="AE62" s="2" t="n">
        <v>36281334326.279602</v>
      </c>
      <c r="AF62" s="2" t="n">
        <v>40886658201.672302</v>
      </c>
      <c r="AG62" s="2" t="n">
        <v>40922621069.762001</v>
      </c>
      <c r="AH62" s="2" t="n">
        <v>40073324536.984001</v>
      </c>
      <c r="AI62" s="2" t="n">
        <v>38108792811.501999</v>
      </c>
      <c r="AJ62" s="2" t="n">
        <v>36146149470.434502</v>
      </c>
      <c r="AK62" s="2" t="n">
        <v>28544215502.1408</v>
      </c>
      <c r="AL62" s="2" t="n">
        <v>32460643652.301701</v>
      </c>
      <c r="AM62" s="2" t="n">
        <v>32525616378.067699</v>
      </c>
      <c r="AN62" s="2" t="n">
        <v>34231083367.654301</v>
      </c>
      <c r="AO62" s="2" t="n">
        <v>33746186505.239201</v>
      </c>
      <c r="AP62" s="2" t="n">
        <v>39405889625.947197</v>
      </c>
      <c r="AQ62" s="2" t="n">
        <v>37139489533.863503</v>
      </c>
      <c r="AR62" s="2" t="n">
        <v>37945691243.252403</v>
      </c>
      <c r="AS62" s="2" t="n">
        <v>35562824180.265297</v>
      </c>
      <c r="AT62" s="2" t="n">
        <v>36109368704.860397</v>
      </c>
      <c r="AU62" s="2" t="n">
        <v>16625823136.475201</v>
      </c>
      <c r="AV62" s="2"/>
    </row>
    <row r="63">
      <c r="A63" t="str">
        <f t="shared" si="7"/>
        <v>Small</v>
      </c>
      <c r="B63" t="str">
        <f t="shared" si="8"/>
        <v>FFP</v>
      </c>
      <c r="C63" s="2" t="n">
        <f t="shared" si="9"/>
        <v>19760386750.7271</v>
      </c>
      <c r="D63" s="2" t="n">
        <f t="shared" si="10"/>
        <v>30210248612.526199</v>
      </c>
      <c r="E63" s="2" t="n">
        <f t="shared" si="11"/>
        <v>32379669988.7757</v>
      </c>
      <c r="F63" s="2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476</v>
      </c>
      <c r="M63" t="s">
        <v>444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 t="n">
        <v>9047104949.0359192</v>
      </c>
      <c r="Y63" s="2" t="n">
        <v>8992108569.0840797</v>
      </c>
      <c r="Z63" s="2" t="n">
        <v>10651390437.8214</v>
      </c>
      <c r="AA63" s="2" t="n">
        <v>13065207794.738199</v>
      </c>
      <c r="AB63" s="2" t="n">
        <v>12558961773.2896</v>
      </c>
      <c r="AC63" s="2" t="n">
        <v>15861741778.5644</v>
      </c>
      <c r="AD63" s="2" t="n">
        <v>-82062396223.291794</v>
      </c>
      <c r="AE63" s="2" t="n">
        <v>17839308797.642601</v>
      </c>
      <c r="AF63" s="2" t="n">
        <v>17787272486.702702</v>
      </c>
      <c r="AG63" s="2" t="n">
        <v>21005374650.6437</v>
      </c>
      <c r="AH63" s="2" t="n">
        <v>21534888691.220299</v>
      </c>
      <c r="AI63" s="2" t="n">
        <v>21661716652.355701</v>
      </c>
      <c r="AJ63" s="2" t="n">
        <v>22571205056.6092</v>
      </c>
      <c r="AK63" s="2" t="n">
        <v>18785038669.537201</v>
      </c>
      <c r="AL63" s="2" t="n">
        <v>21411488234.812401</v>
      </c>
      <c r="AM63" s="2" t="n">
        <v>19760386750.7271</v>
      </c>
      <c r="AN63" s="2" t="n">
        <v>21613259705.916801</v>
      </c>
      <c r="AO63" s="2" t="n">
        <v>23359329716.723701</v>
      </c>
      <c r="AP63" s="2" t="n">
        <v>27447345104.9977</v>
      </c>
      <c r="AQ63" s="2" t="n">
        <v>29565028994.798302</v>
      </c>
      <c r="AR63" s="2" t="n">
        <v>30980846641.511398</v>
      </c>
      <c r="AS63" s="2" t="n">
        <v>30210248612.526199</v>
      </c>
      <c r="AT63" s="2" t="n">
        <v>32379669988.7757</v>
      </c>
      <c r="AU63" s="2" t="n">
        <v>15558768808.3083</v>
      </c>
      <c r="AV63" s="2"/>
    </row>
    <row r="64">
      <c r="A64" t="str">
        <f t="shared" si="7"/>
        <v>Small</v>
      </c>
      <c r="B64" t="str">
        <f t="shared" si="8"/>
        <v>Incentive</v>
      </c>
      <c r="C64" s="2" t="n">
        <f t="shared" si="9"/>
        <v>696125810.31535101</v>
      </c>
      <c r="D64" s="2" t="n">
        <f t="shared" si="10"/>
        <v>539850865.90086102</v>
      </c>
      <c r="E64" s="2" t="n">
        <f t="shared" si="11"/>
        <v>362316713.65939999</v>
      </c>
      <c r="F64" s="2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476</v>
      </c>
      <c r="M64" t="s">
        <v>448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 t="n">
        <v>86825274.160710201</v>
      </c>
      <c r="Y64" s="2" t="n">
        <v>89667455.640806496</v>
      </c>
      <c r="Z64" s="2" t="n">
        <v>224687408.82488999</v>
      </c>
      <c r="AA64" s="2" t="n">
        <v>393549310.71976799</v>
      </c>
      <c r="AB64" s="2" t="n">
        <v>429303479.62320697</v>
      </c>
      <c r="AC64" s="2" t="n">
        <v>364477585.03962499</v>
      </c>
      <c r="AD64" s="2" t="n">
        <v>460650450.22561502</v>
      </c>
      <c r="AE64" s="2" t="n">
        <v>103777372.095808</v>
      </c>
      <c r="AF64" s="2" t="n">
        <v>76816739.292631805</v>
      </c>
      <c r="AG64" s="2" t="n">
        <v>127031627.346835</v>
      </c>
      <c r="AH64" s="2" t="n">
        <v>579520999.537467</v>
      </c>
      <c r="AI64" s="2" t="n">
        <v>349193940.95114899</v>
      </c>
      <c r="AJ64" s="2" t="n">
        <v>254065175.508968</v>
      </c>
      <c r="AK64" s="2" t="n">
        <v>223193519.02473399</v>
      </c>
      <c r="AL64" s="2" t="n">
        <v>405304626.424348</v>
      </c>
      <c r="AM64" s="2" t="n">
        <v>696125810.31535101</v>
      </c>
      <c r="AN64" s="2" t="n">
        <v>767452954.52835906</v>
      </c>
      <c r="AO64" s="2" t="n">
        <v>795704202.61017597</v>
      </c>
      <c r="AP64" s="2" t="n">
        <v>722395675.08099997</v>
      </c>
      <c r="AQ64" s="2" t="n">
        <v>640924925.27439404</v>
      </c>
      <c r="AR64" s="2" t="n">
        <v>735376742.22060704</v>
      </c>
      <c r="AS64" s="2" t="n">
        <v>539850865.90086102</v>
      </c>
      <c r="AT64" s="2" t="n">
        <v>362316713.65939999</v>
      </c>
      <c r="AU64" s="2" t="n">
        <v>146683718.83048499</v>
      </c>
      <c r="AV64" s="2"/>
    </row>
    <row r="65">
      <c r="A65" t="str">
        <f t="shared" si="7"/>
        <v>Small</v>
      </c>
      <c r="B65" t="str">
        <f t="shared" si="8"/>
        <v>Less Common</v>
      </c>
      <c r="C65" s="2" t="n">
        <f t="shared" si="9"/>
        <v>1344123284.15571</v>
      </c>
      <c r="D65" s="2" t="n">
        <f t="shared" si="10"/>
        <v>1359718368.3180101</v>
      </c>
      <c r="E65" s="2" t="n">
        <f t="shared" si="11"/>
        <v>1226463189.6027</v>
      </c>
      <c r="F65" s="2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476</v>
      </c>
      <c r="M65" t="s">
        <v>445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 t="n">
        <v>1497166622.8642199</v>
      </c>
      <c r="Y65" s="2" t="n">
        <v>1759456338.33722</v>
      </c>
      <c r="Z65" s="2" t="n">
        <v>2006532984.7995501</v>
      </c>
      <c r="AA65" s="2" t="n">
        <v>2844635948.17835</v>
      </c>
      <c r="AB65" s="2" t="n">
        <v>2871768012.0820498</v>
      </c>
      <c r="AC65" s="2" t="n">
        <v>4302033457.1932802</v>
      </c>
      <c r="AD65" s="2" t="n">
        <v>4891133919.6837997</v>
      </c>
      <c r="AE65" s="2" t="n">
        <v>4351781578.0176401</v>
      </c>
      <c r="AF65" s="2" t="n">
        <v>4348864607.9477797</v>
      </c>
      <c r="AG65" s="2" t="n">
        <v>5293041123.95366</v>
      </c>
      <c r="AH65" s="2" t="n">
        <v>4848933527.6865196</v>
      </c>
      <c r="AI65" s="2" t="n">
        <v>4090215632.9558401</v>
      </c>
      <c r="AJ65" s="2" t="n">
        <v>3825852836.22505</v>
      </c>
      <c r="AK65" s="2" t="n">
        <v>2956239774.00597</v>
      </c>
      <c r="AL65" s="2" t="n">
        <v>2445575921.1173501</v>
      </c>
      <c r="AM65" s="2" t="n">
        <v>1344123284.15571</v>
      </c>
      <c r="AN65" s="2" t="n">
        <v>847994791.00035703</v>
      </c>
      <c r="AO65" s="2" t="n">
        <v>939169366.22237098</v>
      </c>
      <c r="AP65" s="2" t="n">
        <v>1273949258.9474599</v>
      </c>
      <c r="AQ65" s="2" t="n">
        <v>1820300001.2644501</v>
      </c>
      <c r="AR65" s="2" t="n">
        <v>1508165210.84653</v>
      </c>
      <c r="AS65" s="2" t="n">
        <v>1359718368.3180101</v>
      </c>
      <c r="AT65" s="2" t="n">
        <v>1226463189.6027</v>
      </c>
      <c r="AU65" s="2" t="n">
        <v>677570937.84273505</v>
      </c>
      <c r="AV65" s="2"/>
    </row>
    <row r="66">
      <c r="A66" t="str">
        <f t="shared" si="7"/>
        <v>Small</v>
      </c>
      <c r="B66" t="str">
        <f t="shared" si="8"/>
        <v>Other CB</v>
      </c>
      <c r="C66" s="2" t="n">
        <f t="shared" si="9"/>
        <v>8500988625.1695004</v>
      </c>
      <c r="D66" s="2" t="n">
        <f t="shared" si="10"/>
        <v>11258678811.705799</v>
      </c>
      <c r="E66" s="2" t="n">
        <f t="shared" si="11"/>
        <v>10934797644.4653</v>
      </c>
      <c r="F66" s="2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476</v>
      </c>
      <c r="M66" t="s">
        <v>450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 t="n">
        <v>3966335088.1252298</v>
      </c>
      <c r="Y66" s="2" t="n">
        <v>4374948914.1363497</v>
      </c>
      <c r="Z66" s="2" t="n">
        <v>4571582315.1059399</v>
      </c>
      <c r="AA66" s="2" t="n">
        <v>4714425601.5286303</v>
      </c>
      <c r="AB66" s="2" t="n">
        <v>5149733229.1313896</v>
      </c>
      <c r="AC66" s="2" t="n">
        <v>5632782742.7544804</v>
      </c>
      <c r="AD66" s="2" t="n">
        <v>6311772248.6187</v>
      </c>
      <c r="AE66" s="2" t="n">
        <v>6428558791.6890497</v>
      </c>
      <c r="AF66" s="2" t="n">
        <v>5991751457.5956297</v>
      </c>
      <c r="AG66" s="2" t="n">
        <v>5840977246.4698296</v>
      </c>
      <c r="AH66" s="2" t="n">
        <v>7305212584.1907797</v>
      </c>
      <c r="AI66" s="2" t="n">
        <v>7392906826.3572702</v>
      </c>
      <c r="AJ66" s="2" t="n">
        <v>7594050782.8399401</v>
      </c>
      <c r="AK66" s="2" t="n">
        <v>7453685881.17311</v>
      </c>
      <c r="AL66" s="2" t="n">
        <v>7734062383.17976</v>
      </c>
      <c r="AM66" s="2" t="n">
        <v>8500988625.1695004</v>
      </c>
      <c r="AN66" s="2" t="n">
        <v>9097806780.4712601</v>
      </c>
      <c r="AO66" s="2" t="n">
        <v>9683214851.1038399</v>
      </c>
      <c r="AP66" s="2" t="n">
        <v>10860197520.2041</v>
      </c>
      <c r="AQ66" s="2" t="n">
        <v>12427959825.023001</v>
      </c>
      <c r="AR66" s="2" t="n">
        <v>12174981244.3041</v>
      </c>
      <c r="AS66" s="2" t="n">
        <v>11258678811.705799</v>
      </c>
      <c r="AT66" s="2" t="n">
        <v>10934797644.4653</v>
      </c>
      <c r="AU66" s="2" t="n">
        <v>5947720530.6891499</v>
      </c>
      <c r="AV66" s="2"/>
    </row>
    <row r="67">
      <c r="A67" t="str">
        <f t="shared" si="7"/>
        <v>Small</v>
      </c>
      <c r="B67" t="str">
        <f t="shared" si="8"/>
        <v>UCA</v>
      </c>
      <c r="C67" s="2" t="n">
        <f t="shared" si="9"/>
        <v>81392114.345557898</v>
      </c>
      <c r="D67" s="2" t="n">
        <f t="shared" si="10"/>
        <v>345847026.346057</v>
      </c>
      <c r="E67" s="2" t="n">
        <f t="shared" si="11"/>
        <v>346144150.9235</v>
      </c>
      <c r="F67" s="2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476</v>
      </c>
      <c r="M67" t="s">
        <v>452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 t="n">
        <v>155909056.82453099</v>
      </c>
      <c r="Y67" s="2" t="n">
        <v>157874120.37823999</v>
      </c>
      <c r="Z67" s="2" t="n">
        <v>165637758.72571999</v>
      </c>
      <c r="AA67" s="2" t="n">
        <v>172286292.91934901</v>
      </c>
      <c r="AB67" s="2" t="n">
        <v>248068507.719832</v>
      </c>
      <c r="AC67" s="2" t="n">
        <v>412088794.30640697</v>
      </c>
      <c r="AD67" s="2" t="n">
        <v>295422001.18834502</v>
      </c>
      <c r="AE67" s="2" t="n">
        <v>584256298.15298402</v>
      </c>
      <c r="AF67" s="2" t="n">
        <v>809196228.48421395</v>
      </c>
      <c r="AG67" s="2" t="n">
        <v>1198278142.49259</v>
      </c>
      <c r="AH67" s="2" t="n">
        <v>1181981506.6359401</v>
      </c>
      <c r="AI67" s="2" t="n">
        <v>562806840.35563195</v>
      </c>
      <c r="AJ67" s="2" t="n">
        <v>407590464.46945697</v>
      </c>
      <c r="AK67" s="2" t="n">
        <v>280605065.86276901</v>
      </c>
      <c r="AL67" s="2" t="n">
        <v>343227631.15794498</v>
      </c>
      <c r="AM67" s="2" t="n">
        <v>81392114.345557898</v>
      </c>
      <c r="AN67" s="2" t="n">
        <v>549313642.20044601</v>
      </c>
      <c r="AO67" s="2" t="n">
        <v>518643397.96506602</v>
      </c>
      <c r="AP67" s="2" t="n">
        <v>506477897.84128398</v>
      </c>
      <c r="AQ67" s="2" t="n">
        <v>460537240.46692502</v>
      </c>
      <c r="AR67" s="2" t="n">
        <v>421762349.630943</v>
      </c>
      <c r="AS67" s="2" t="n">
        <v>345847026.346057</v>
      </c>
      <c r="AT67" s="2" t="n">
        <v>346144150.9235</v>
      </c>
      <c r="AU67" s="2" t="n">
        <v>314587630.80640203</v>
      </c>
      <c r="AV67" s="2"/>
    </row>
    <row r="68">
      <c r="A68" t="str">
        <f t="shared" si="7"/>
        <v>Small</v>
      </c>
      <c r="B68" t="str">
        <f t="shared" si="8"/>
        <v>Unclear</v>
      </c>
      <c r="C68" s="2" t="n">
        <f t="shared" si="9"/>
        <v>78242979.306780294</v>
      </c>
      <c r="D68" s="2" t="n">
        <f t="shared" si="10"/>
        <v>0</v>
      </c>
      <c r="E68" s="2" t="n">
        <f t="shared" si="11"/>
        <v>467462</v>
      </c>
      <c r="F68" s="2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476</v>
      </c>
      <c r="M68" t="s">
        <v>453</v>
      </c>
      <c r="N68" s="2" t="n">
        <v>26701114474.3391</v>
      </c>
      <c r="O68" s="2" t="n">
        <v>37169752893.617401</v>
      </c>
      <c r="P68" s="2" t="n">
        <v>32987816607.6506</v>
      </c>
      <c r="Q68" s="2" t="n">
        <v>32279579423.141899</v>
      </c>
      <c r="R68" s="2" t="n">
        <v>32361436154.2724</v>
      </c>
      <c r="S68" s="2" t="n">
        <v>33382443556.098301</v>
      </c>
      <c r="T68" s="2" t="n">
        <v>33293343353.791199</v>
      </c>
      <c r="U68" s="2" t="n">
        <v>30323069341.733002</v>
      </c>
      <c r="V68" s="2" t="n">
        <v>28868736882.055099</v>
      </c>
      <c r="W68" s="2" t="n">
        <v>31358169121.492901</v>
      </c>
      <c r="X68" s="2" t="n">
        <v>539576134.54908001</v>
      </c>
      <c r="Y68" s="2" t="n">
        <v>639742616.21283603</v>
      </c>
      <c r="Z68" s="2" t="n">
        <v>980404440.63873303</v>
      </c>
      <c r="AA68" s="2" t="n">
        <v>886573187.89594698</v>
      </c>
      <c r="AB68" s="2" t="n">
        <v>1133856418.79386</v>
      </c>
      <c r="AC68" s="2" t="n">
        <v>903471995.28699303</v>
      </c>
      <c r="AD68" s="2" t="n">
        <v>961117119.20885098</v>
      </c>
      <c r="AE68" s="2" t="n">
        <v>2181730308.2596302</v>
      </c>
      <c r="AF68" s="2" t="n">
        <v>3370189122.9341502</v>
      </c>
      <c r="AG68" s="2" t="n">
        <v>3818197964.3504601</v>
      </c>
      <c r="AH68" s="2" t="n">
        <v>353477854.70871902</v>
      </c>
      <c r="AI68" s="2" t="n">
        <v>79483013.907464296</v>
      </c>
      <c r="AJ68" s="2" t="n">
        <v>136608365.367071</v>
      </c>
      <c r="AK68" s="2" t="n">
        <v>80921151.688306794</v>
      </c>
      <c r="AL68" s="2" t="n">
        <v>82276045.671462595</v>
      </c>
      <c r="AM68" s="2" t="n">
        <v>78242979.306780294</v>
      </c>
      <c r="AN68" s="2" t="n">
        <v>158805283.250521</v>
      </c>
      <c r="AO68" s="2" t="n">
        <v>213692760.68844101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467462</v>
      </c>
      <c r="AU68" s="2" t="n">
        <v>0</v>
      </c>
      <c r="AV68" s="2"/>
    </row>
    <row r="69">
      <c r="A69" t="str">
        <f t="shared" si="7"/>
        <v>Unlabeled</v>
      </c>
      <c r="B69" t="str">
        <f t="shared" si="8"/>
        <v>&lt;=1 Year (All Types)</v>
      </c>
      <c r="C69" s="2" t="n">
        <f t="shared" si="9"/>
        <v>375244648.083067</v>
      </c>
      <c r="D69" s="2" t="n">
        <f t="shared" si="10"/>
        <v>476689836.70840698</v>
      </c>
      <c r="E69" s="2" t="n">
        <f t="shared" si="11"/>
        <v>36983886.233099997</v>
      </c>
      <c r="F69" s="2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424</v>
      </c>
      <c r="M69" t="s">
        <v>473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 t="n">
        <v>1196121191.27389</v>
      </c>
      <c r="Y69" s="2" t="n">
        <v>1684250603.5208299</v>
      </c>
      <c r="Z69" s="2" t="n">
        <v>2079896016.2477</v>
      </c>
      <c r="AA69" s="2" t="n">
        <v>623810175.16366196</v>
      </c>
      <c r="AB69" s="2" t="n">
        <v>2034969351.06914</v>
      </c>
      <c r="AC69" s="2" t="n">
        <v>9646488957.5906792</v>
      </c>
      <c r="AD69" s="2" t="n">
        <v>9331924953.79916</v>
      </c>
      <c r="AE69" s="2" t="n">
        <v>9113294322.9181499</v>
      </c>
      <c r="AF69" s="2" t="n">
        <v>10977211176.2848</v>
      </c>
      <c r="AG69" s="2" t="n">
        <v>5899555362.7147999</v>
      </c>
      <c r="AH69" s="2" t="n">
        <v>4525673629.4947901</v>
      </c>
      <c r="AI69" s="2" t="n">
        <v>4080969170.7579098</v>
      </c>
      <c r="AJ69" s="2" t="n">
        <v>2778466933.0152502</v>
      </c>
      <c r="AK69" s="2" t="n">
        <v>1476236314.4133101</v>
      </c>
      <c r="AL69" s="2" t="n">
        <v>614119553.06084204</v>
      </c>
      <c r="AM69" s="2" t="n">
        <v>375244648.083067</v>
      </c>
      <c r="AN69" s="2" t="n">
        <v>529717554.44751197</v>
      </c>
      <c r="AO69" s="2" t="n">
        <v>401115185.08422399</v>
      </c>
      <c r="AP69" s="2" t="n">
        <v>114019523.08513901</v>
      </c>
      <c r="AQ69" s="2" t="n">
        <v>129798759.007449</v>
      </c>
      <c r="AR69" s="2" t="n">
        <v>627235904.16193795</v>
      </c>
      <c r="AS69" s="2" t="n">
        <v>476689836.70840698</v>
      </c>
      <c r="AT69" s="2" t="n">
        <v>36983886.233099997</v>
      </c>
      <c r="AU69" s="2" t="n">
        <v>24738838.180616699</v>
      </c>
      <c r="AV69" s="2"/>
    </row>
    <row r="70">
      <c r="A70" t="str">
        <f t="shared" si="7"/>
        <v>Unlabeled</v>
      </c>
      <c r="B70" t="str">
        <f t="shared" si="8"/>
        <v>FFP</v>
      </c>
      <c r="C70" s="2" t="n">
        <f t="shared" si="9"/>
        <v>281613703.08945</v>
      </c>
      <c r="D70" s="2" t="n">
        <f t="shared" si="10"/>
        <v>255932248.04759201</v>
      </c>
      <c r="E70" s="2" t="n">
        <f t="shared" si="11"/>
        <v>225744576.78659999</v>
      </c>
      <c r="F70" s="2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424</v>
      </c>
      <c r="M70" t="s">
        <v>444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 t="n">
        <v>80743768.044372201</v>
      </c>
      <c r="Y70" s="2" t="n">
        <v>307590587.47659099</v>
      </c>
      <c r="Z70" s="2" t="n">
        <v>133129633.357794</v>
      </c>
      <c r="AA70" s="2" t="n">
        <v>165404571.69649601</v>
      </c>
      <c r="AB70" s="2" t="n">
        <v>468653256.20559603</v>
      </c>
      <c r="AC70" s="2" t="n">
        <v>666275843.12744403</v>
      </c>
      <c r="AD70" s="2" t="n">
        <v>836540556.60388899</v>
      </c>
      <c r="AE70" s="2" t="n">
        <v>537373341.07201803</v>
      </c>
      <c r="AF70" s="2" t="n">
        <v>1916564891.3252001</v>
      </c>
      <c r="AG70" s="2" t="n">
        <v>2067114465.79724</v>
      </c>
      <c r="AH70" s="2" t="n">
        <v>1715444807.3548801</v>
      </c>
      <c r="AI70" s="2" t="n">
        <v>1328713563.5866201</v>
      </c>
      <c r="AJ70" s="2" t="n">
        <v>1038837263.53236</v>
      </c>
      <c r="AK70" s="2" t="n">
        <v>430551172.96201801</v>
      </c>
      <c r="AL70" s="2" t="n">
        <v>186531139.75106001</v>
      </c>
      <c r="AM70" s="2" t="n">
        <v>281613703.08945</v>
      </c>
      <c r="AN70" s="2" t="n">
        <v>324238781.227952</v>
      </c>
      <c r="AO70" s="2" t="n">
        <v>189344619.296967</v>
      </c>
      <c r="AP70" s="2" t="n">
        <v>151681760.66992301</v>
      </c>
      <c r="AQ70" s="2" t="n">
        <v>285064287.45059103</v>
      </c>
      <c r="AR70" s="2" t="n">
        <v>117513055.068168</v>
      </c>
      <c r="AS70" s="2" t="n">
        <v>255932248.04759201</v>
      </c>
      <c r="AT70" s="2" t="n">
        <v>225744576.78659999</v>
      </c>
      <c r="AU70" s="2" t="n">
        <v>198949617.062493</v>
      </c>
      <c r="AV70" s="2"/>
    </row>
    <row r="71">
      <c r="A71" t="str">
        <f t="shared" si="7"/>
        <v>Unlabeled</v>
      </c>
      <c r="B71" t="str">
        <f t="shared" si="8"/>
        <v>Incentive</v>
      </c>
      <c r="C71" s="2" t="n">
        <f t="shared" si="9"/>
        <v>0</v>
      </c>
      <c r="D71" s="2" t="n">
        <f t="shared" si="10"/>
        <v>71790124.0674721</v>
      </c>
      <c r="E71" s="2" t="n">
        <f t="shared" si="11"/>
        <v>0</v>
      </c>
      <c r="F71" s="2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424</v>
      </c>
      <c r="M71" t="s">
        <v>448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 t="n">
        <v>1866168.2074833901</v>
      </c>
      <c r="Y71" s="2" t="n">
        <v>5608361.8832507702</v>
      </c>
      <c r="Z71" s="2" t="n">
        <v>1995607.6939127101</v>
      </c>
      <c r="AA71" s="2" t="n">
        <v>8251631.82666317</v>
      </c>
      <c r="AB71" s="2"/>
      <c r="AC71" s="2" t="n">
        <v>3621957.86277101</v>
      </c>
      <c r="AD71" s="2" t="n">
        <v>9227.6895700368495</v>
      </c>
      <c r="AE71" s="2"/>
      <c r="AF71" s="2" t="n">
        <v>0</v>
      </c>
      <c r="AG71" s="2"/>
      <c r="AH71" s="2" t="n">
        <v>84511.510459221099</v>
      </c>
      <c r="AI71" s="2" t="n">
        <v>1602.9786143378601</v>
      </c>
      <c r="AJ71" s="2"/>
      <c r="AK71" s="2"/>
      <c r="AL71" s="2"/>
      <c r="AM71" s="2"/>
      <c r="AN71" s="2" t="n">
        <v>22495123.584984999</v>
      </c>
      <c r="AO71" s="2" t="n">
        <v>13724920.789211901</v>
      </c>
      <c r="AP71" s="2"/>
      <c r="AQ71" s="2"/>
      <c r="AR71" s="2" t="n">
        <v>125523005.449228</v>
      </c>
      <c r="AS71" s="2" t="n">
        <v>71790124.0674721</v>
      </c>
      <c r="AT71" s="2"/>
      <c r="AU71" s="2" t="n">
        <v>0</v>
      </c>
      <c r="AV71" s="2"/>
    </row>
    <row r="72">
      <c r="A72" t="str">
        <f t="shared" si="7"/>
        <v>Unlabeled</v>
      </c>
      <c r="B72" t="str">
        <f t="shared" si="8"/>
        <v>Less Common</v>
      </c>
      <c r="C72" s="2" t="n">
        <f t="shared" si="9"/>
        <v>33800.851767059299</v>
      </c>
      <c r="D72" s="2" t="n">
        <f t="shared" si="10"/>
        <v>0</v>
      </c>
      <c r="E72" s="2" t="n">
        <f t="shared" si="11"/>
        <v>0</v>
      </c>
      <c r="F72" s="2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424</v>
      </c>
      <c r="M72" t="s">
        <v>445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 t="n">
        <v>6197998.6371963304</v>
      </c>
      <c r="Y72" s="2" t="n">
        <v>11219976.524363801</v>
      </c>
      <c r="Z72" s="2" t="n">
        <v>24633665.957237199</v>
      </c>
      <c r="AA72" s="2" t="n">
        <v>19974501.856943302</v>
      </c>
      <c r="AB72" s="2" t="n">
        <v>21386335.196773101</v>
      </c>
      <c r="AC72" s="2" t="n">
        <v>38786509.300277002</v>
      </c>
      <c r="AD72" s="2" t="n">
        <v>4323227.0908188196</v>
      </c>
      <c r="AE72" s="2" t="n">
        <v>6293165.9979920704</v>
      </c>
      <c r="AF72" s="2" t="n">
        <v>75724136.390435994</v>
      </c>
      <c r="AG72" s="2" t="n">
        <v>173890546.83526301</v>
      </c>
      <c r="AH72" s="2" t="n">
        <v>826349.88623265899</v>
      </c>
      <c r="AI72" s="2" t="n">
        <v>365007.167154625</v>
      </c>
      <c r="AJ72" s="2" t="n">
        <v>0</v>
      </c>
      <c r="AK72" s="2" t="n">
        <v>323358.16406718601</v>
      </c>
      <c r="AL72" s="2" t="n">
        <v>-71536.3320485359</v>
      </c>
      <c r="AM72" s="2" t="n">
        <v>33800.851767059299</v>
      </c>
      <c r="AN72" s="2" t="n">
        <v>637743.26461741095</v>
      </c>
      <c r="AO72" s="2"/>
      <c r="AP72" s="2" t="n">
        <v>-13290.707923910801</v>
      </c>
      <c r="AQ72" s="2" t="n">
        <v>937658.83171847195</v>
      </c>
      <c r="AR72" s="2" t="n">
        <v>73193.911309032803</v>
      </c>
      <c r="AS72" s="2" t="n">
        <v>0</v>
      </c>
      <c r="AT72" s="2"/>
      <c r="AU72" s="2"/>
      <c r="AV72" s="2"/>
    </row>
    <row r="73">
      <c r="A73" t="str">
        <f t="shared" si="7"/>
        <v>Unlabeled</v>
      </c>
      <c r="B73" t="str">
        <f t="shared" si="8"/>
        <v>Other CB</v>
      </c>
      <c r="C73" s="2" t="n">
        <f t="shared" si="9"/>
        <v>-8919144.7323770002</v>
      </c>
      <c r="D73" s="2" t="n">
        <f t="shared" si="10"/>
        <v>4233926.9943210203</v>
      </c>
      <c r="E73" s="2" t="n">
        <f t="shared" si="11"/>
        <v>-743377.26569999999</v>
      </c>
      <c r="F73" s="2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424</v>
      </c>
      <c r="M73" t="s">
        <v>450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 t="n">
        <v>169929780.53360999</v>
      </c>
      <c r="Y73" s="2" t="n">
        <v>94441761.190884694</v>
      </c>
      <c r="Z73" s="2" t="n">
        <v>206790215.17284399</v>
      </c>
      <c r="AA73" s="2" t="n">
        <v>267910801.12338299</v>
      </c>
      <c r="AB73" s="2" t="n">
        <v>298866920.05877</v>
      </c>
      <c r="AC73" s="2" t="n">
        <v>109472228.09176099</v>
      </c>
      <c r="AD73" s="2" t="n">
        <v>69983254.889233604</v>
      </c>
      <c r="AE73" s="2" t="n">
        <v>0</v>
      </c>
      <c r="AF73" s="2" t="n">
        <v>28140980.358931102</v>
      </c>
      <c r="AG73" s="2" t="n">
        <v>55547520.898115203</v>
      </c>
      <c r="AH73" s="2" t="n">
        <v>50100331.906398296</v>
      </c>
      <c r="AI73" s="2" t="n">
        <v>25807870.5483099</v>
      </c>
      <c r="AJ73" s="2" t="n">
        <v>3809527.69719279</v>
      </c>
      <c r="AK73" s="2" t="n">
        <v>-419259.81358558498</v>
      </c>
      <c r="AL73" s="2" t="n">
        <v>-435592.79212105297</v>
      </c>
      <c r="AM73" s="2" t="n">
        <v>-8919144.7323770002</v>
      </c>
      <c r="AN73" s="2" t="n">
        <v>46573.271255894302</v>
      </c>
      <c r="AO73" s="2" t="n">
        <v>81772.687147354707</v>
      </c>
      <c r="AP73" s="2"/>
      <c r="AQ73" s="2"/>
      <c r="AR73" s="2" t="n">
        <v>-9538329.3232943304</v>
      </c>
      <c r="AS73" s="2" t="n">
        <v>4233926.9943210203</v>
      </c>
      <c r="AT73" s="2" t="n">
        <v>-743377.26569999999</v>
      </c>
      <c r="AU73" s="2" t="n">
        <v>-71998.521375969896</v>
      </c>
      <c r="AV73" s="2"/>
    </row>
    <row r="74">
      <c r="A74" t="str">
        <f t="shared" si="7"/>
        <v>Unlabeled</v>
      </c>
      <c r="B74" t="str">
        <f t="shared" si="8"/>
        <v>UCA</v>
      </c>
      <c r="C74" s="2" t="n">
        <f t="shared" si="9"/>
        <v>0</v>
      </c>
      <c r="D74" s="2" t="n">
        <f t="shared" si="10"/>
        <v>-9582.8378040760908</v>
      </c>
      <c r="E74" s="2" t="n">
        <f t="shared" si="11"/>
        <v>0</v>
      </c>
      <c r="F74" s="2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424</v>
      </c>
      <c r="M74" t="s">
        <v>452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9904949.1818810608</v>
      </c>
      <c r="AB74" s="2" t="n">
        <v>12645317.6196017</v>
      </c>
      <c r="AC74" s="2" t="n">
        <v>78292414.839093998</v>
      </c>
      <c r="AD74" s="2"/>
      <c r="AE74" s="2"/>
      <c r="AF74" s="2" t="n">
        <v>-138401.69550754901</v>
      </c>
      <c r="AG74" s="2" t="n">
        <v>4998717.0757529</v>
      </c>
      <c r="AH74" s="2" t="n">
        <v>138878.27573891601</v>
      </c>
      <c r="AI74" s="2" t="n">
        <v>706763.53012469597</v>
      </c>
      <c r="AJ74" s="2" t="n">
        <v>56668.499989187701</v>
      </c>
      <c r="AK74" s="2" t="n">
        <v>1994747.0284758699</v>
      </c>
      <c r="AL74" s="2" t="n">
        <v>-11976.076454311</v>
      </c>
      <c r="AM74" s="2"/>
      <c r="AN74" s="2" t="n">
        <v>280790.82955137303</v>
      </c>
      <c r="AO74" s="2" t="n">
        <v>5259.2575432262902</v>
      </c>
      <c r="AP74" s="2" t="n">
        <v>41401.542022898699</v>
      </c>
      <c r="AQ74" s="2" t="n">
        <v>-335144.74331371899</v>
      </c>
      <c r="AR74" s="2" t="n">
        <v>188699.93548347699</v>
      </c>
      <c r="AS74" s="2" t="n">
        <v>-9582.8378040760908</v>
      </c>
      <c r="AT74" s="2" t="n">
        <v>0</v>
      </c>
      <c r="AU74" s="2"/>
      <c r="AV74" s="2"/>
    </row>
    <row r="75">
      <c r="A75" t="str">
        <f t="shared" si="7"/>
        <v>Unlabeled</v>
      </c>
      <c r="B75" t="str">
        <f t="shared" si="8"/>
        <v>Unclear</v>
      </c>
      <c r="C75" s="2" t="n">
        <f t="shared" si="9"/>
        <v>11994.475670755801</v>
      </c>
      <c r="D75" s="2" t="n">
        <f t="shared" si="10"/>
        <v>10692.875949243</v>
      </c>
      <c r="E75" s="2" t="n">
        <f t="shared" si="11"/>
        <v>0</v>
      </c>
      <c r="F75" s="2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424</v>
      </c>
      <c r="M75" t="s">
        <v>453</v>
      </c>
      <c r="N75" s="2" t="n">
        <v>25156497826.1185</v>
      </c>
      <c r="O75" s="2" t="n">
        <v>11002135198.613199</v>
      </c>
      <c r="P75" s="2" t="n">
        <v>11208273232.1518</v>
      </c>
      <c r="Q75" s="2" t="n">
        <v>10238864027.8361</v>
      </c>
      <c r="R75" s="2" t="n">
        <v>7210042419.0747004</v>
      </c>
      <c r="S75" s="2" t="n">
        <v>8826446692.7107391</v>
      </c>
      <c r="T75" s="2" t="n">
        <v>9961009619.8044109</v>
      </c>
      <c r="U75" s="2" t="n">
        <v>6928497886.1132898</v>
      </c>
      <c r="V75" s="2" t="n">
        <v>6441594275.5364799</v>
      </c>
      <c r="W75" s="2" t="n">
        <v>2394393165.5798202</v>
      </c>
      <c r="X75" s="2" t="n">
        <v>42769.020709409902</v>
      </c>
      <c r="Y75" s="2" t="n">
        <v>89095.908855945294</v>
      </c>
      <c r="Z75" s="2" t="n">
        <v>4859754.1820931397</v>
      </c>
      <c r="AA75" s="2" t="n">
        <v>35493.242514518999</v>
      </c>
      <c r="AB75" s="2" t="n">
        <v>4139372.3506598598</v>
      </c>
      <c r="AC75" s="2" t="n">
        <v>0</v>
      </c>
      <c r="AD75" s="2" t="n">
        <v>-92894.6745570403</v>
      </c>
      <c r="AE75" s="2" t="n">
        <v>2985386.6931992602</v>
      </c>
      <c r="AF75" s="2" t="n">
        <v>-962469.59186073695</v>
      </c>
      <c r="AG75" s="2" t="n">
        <v>-38593880.2278331</v>
      </c>
      <c r="AH75" s="2" t="n">
        <v>2062561.46536219</v>
      </c>
      <c r="AI75" s="2" t="n">
        <v>-293750.34455223801</v>
      </c>
      <c r="AJ75" s="2" t="n">
        <v>28418.711623367701</v>
      </c>
      <c r="AK75" s="2" t="n">
        <v>32798.229189975696</v>
      </c>
      <c r="AL75" s="2" t="n">
        <v>0</v>
      </c>
      <c r="AM75" s="2" t="n">
        <v>11994.475670755801</v>
      </c>
      <c r="AN75" s="2" t="n">
        <v>2775.5871345286801</v>
      </c>
      <c r="AO75" s="2" t="n">
        <v>1573724.1284879099</v>
      </c>
      <c r="AP75" s="2" t="n">
        <v>0</v>
      </c>
      <c r="AQ75" s="2" t="n">
        <v>0</v>
      </c>
      <c r="AR75" s="2" t="n">
        <v>347656.57256334298</v>
      </c>
      <c r="AS75" s="2" t="n">
        <v>10692.875949243</v>
      </c>
      <c r="AT75" s="2" t="n">
        <v>0</v>
      </c>
      <c r="AU75" s="2" t="n">
        <v>9537.9837943531893</v>
      </c>
      <c r="AV75" s="2"/>
    </row>
    <row r="76">
      <c r="A76" t="str">
        <f t="shared" si="7"/>
        <v>Grand Total</v>
      </c>
      <c r="B76" t="str">
        <f t="shared" si="8"/>
        <v>NA</v>
      </c>
      <c r="C76" s="2" t="n">
        <f t="shared" si="9"/>
        <v>328869861606.95343</v>
      </c>
      <c r="D76" s="2" t="n">
        <f t="shared" si="10"/>
        <v>413882614520.63434</v>
      </c>
      <c r="E76" s="2" t="n">
        <f t="shared" si="11"/>
        <v>414320692049.20367</v>
      </c>
      <c r="F76" s="2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416</v>
      </c>
      <c r="M76" t="s">
        <v>418</v>
      </c>
      <c r="N76" s="2" t="n">
        <f t="shared" ref="N76:AT76" si="17">SUM(N41:N75)</f>
        <v>239199681230.54471</v>
      </c>
      <c r="O76" s="2" t="n">
        <f t="shared" si="17"/>
        <v>261290729119.94299</v>
      </c>
      <c r="P76" s="2" t="n">
        <f t="shared" si="17"/>
        <v>231052642709.1987</v>
      </c>
      <c r="Q76" s="2" t="n">
        <f t="shared" si="17"/>
        <v>222030070082.7525</v>
      </c>
      <c r="R76" s="2" t="n">
        <f t="shared" si="17"/>
        <v>209755450716.41373</v>
      </c>
      <c r="S76" s="2" t="n">
        <f t="shared" si="17"/>
        <v>204405296246.58203</v>
      </c>
      <c r="T76" s="2" t="n">
        <f t="shared" si="17"/>
        <v>203829663285.7742</v>
      </c>
      <c r="U76" s="2" t="n">
        <f t="shared" si="17"/>
        <v>196101401438.07629</v>
      </c>
      <c r="V76" s="2" t="n">
        <f t="shared" si="17"/>
        <v>195325733178.11996</v>
      </c>
      <c r="W76" s="2" t="n">
        <f t="shared" si="17"/>
        <v>201529294725.62863</v>
      </c>
      <c r="X76" s="2" t="n">
        <f t="shared" si="17"/>
        <v>213564752581.37909</v>
      </c>
      <c r="Y76" s="2" t="n">
        <f t="shared" si="17"/>
        <v>227146673079.63135</v>
      </c>
      <c r="Z76" s="2" t="n">
        <f t="shared" si="17"/>
        <v>263709938807.80142</v>
      </c>
      <c r="AA76" s="2" t="n">
        <f t="shared" si="17"/>
        <v>322342228014.78436</v>
      </c>
      <c r="AB76" s="2" t="n">
        <f t="shared" si="17"/>
        <v>341766161628.44653</v>
      </c>
      <c r="AC76" s="2" t="n">
        <f t="shared" si="17"/>
        <v>383526161391.43195</v>
      </c>
      <c r="AD76" s="2" t="n">
        <f t="shared" si="17"/>
        <v>412680702347.21045</v>
      </c>
      <c r="AE76" s="2" t="n">
        <f t="shared" si="17"/>
        <v>446556816579.88873</v>
      </c>
      <c r="AF76" s="2" t="n">
        <f t="shared" si="17"/>
        <v>503864098460.09119</v>
      </c>
      <c r="AG76" s="2" t="n">
        <f t="shared" si="17"/>
        <v>503502767809.55359</v>
      </c>
      <c r="AH76" s="2" t="n">
        <f t="shared" si="17"/>
        <v>474106785634.96893</v>
      </c>
      <c r="AI76" s="2" t="n">
        <f t="shared" si="17"/>
        <v>472642625007.67139</v>
      </c>
      <c r="AJ76" s="2" t="n">
        <f t="shared" si="17"/>
        <v>450371557038.64966</v>
      </c>
      <c r="AK76" s="2" t="n">
        <f t="shared" si="17"/>
        <v>379139270395.26904</v>
      </c>
      <c r="AL76" s="2" t="n">
        <f t="shared" si="17"/>
        <v>343680149719.00085</v>
      </c>
      <c r="AM76" s="2" t="n">
        <f t="shared" si="17"/>
        <v>328869861606.95343</v>
      </c>
      <c r="AN76" s="2" t="n">
        <f t="shared" si="17"/>
        <v>354928204088.39648</v>
      </c>
      <c r="AO76" s="2" t="n">
        <f t="shared" si="17"/>
        <v>374711402397.52429</v>
      </c>
      <c r="AP76" s="2" t="n">
        <f t="shared" si="17"/>
        <v>409895778951.95569</v>
      </c>
      <c r="AQ76" s="2" t="n">
        <f t="shared" si="17"/>
        <v>429908496130.47266</v>
      </c>
      <c r="AR76" s="2" t="n">
        <f t="shared" si="17"/>
        <v>467072203011.73755</v>
      </c>
      <c r="AS76" s="2" t="n">
        <f t="shared" si="17"/>
        <v>413882614520.63434</v>
      </c>
      <c r="AT76" s="2" t="n">
        <f t="shared" si="17"/>
        <v>414320692049.20367</v>
      </c>
      <c r="AU76" s="2"/>
      <c r="AV76" s="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2" t="s">
        <v>533</v>
      </c>
      <c r="O2" s="2"/>
      <c r="P2" s="2"/>
      <c r="Q2" s="2" t="n">
        <v>1066660000</v>
      </c>
      <c r="R2" s="2" t="n">
        <v>1206624000</v>
      </c>
      <c r="S2" s="2" t="n">
        <v>1452386000</v>
      </c>
      <c r="T2" s="2" t="n">
        <v>1405601000</v>
      </c>
      <c r="U2" s="2" t="n">
        <v>945324000</v>
      </c>
      <c r="V2" s="2" t="n">
        <v>676152000</v>
      </c>
      <c r="W2" s="2" t="n">
        <v>492367000</v>
      </c>
      <c r="X2" s="2" t="n">
        <v>682253000</v>
      </c>
      <c r="Y2" s="2" t="n">
        <v>1129642000</v>
      </c>
      <c r="Z2" s="2" t="n">
        <v>1144783000</v>
      </c>
      <c r="AA2" s="2" t="n">
        <v>969408000</v>
      </c>
      <c r="AB2" s="2" t="n">
        <v>1566063000</v>
      </c>
      <c r="AC2" s="2" t="n">
        <v>1241899000</v>
      </c>
      <c r="AD2" s="2" t="n">
        <v>1357796000</v>
      </c>
      <c r="AE2" s="2" t="n">
        <v>1403985000</v>
      </c>
      <c r="AF2" s="2" t="n">
        <v>1402123000</v>
      </c>
      <c r="AG2" s="2" t="n">
        <v>1835194000</v>
      </c>
      <c r="AH2" s="2" t="n">
        <v>1914298000</v>
      </c>
      <c r="AI2" s="2" t="n">
        <v>1802143365</v>
      </c>
      <c r="AJ2" s="2" t="n">
        <v>1822668463</v>
      </c>
      <c r="AK2" s="2" t="n">
        <v>1975298805.6700001</v>
      </c>
      <c r="AL2" s="2" t="n">
        <v>2322073288</v>
      </c>
      <c r="AM2" s="2" t="n">
        <v>2383690588.1900001</v>
      </c>
      <c r="AN2" s="2" t="n">
        <v>3138998340.6599998</v>
      </c>
      <c r="AO2" s="2" t="n">
        <v>4075854285.46</v>
      </c>
      <c r="AP2" s="2" t="n">
        <v>4417107163.29</v>
      </c>
      <c r="AQ2" s="2" t="n">
        <v>4861885875.1000004</v>
      </c>
      <c r="AR2" s="2" t="n">
        <v>6506909600.0500002</v>
      </c>
      <c r="AS2" s="2" t="n">
        <v>6456757821.1999998</v>
      </c>
      <c r="AT2" s="2" t="n">
        <v>8710754516.1299992</v>
      </c>
      <c r="AU2" s="2" t="n">
        <v>8520274263.9200001</v>
      </c>
      <c r="AV2" s="2" t="n">
        <v>3777202191.5799999</v>
      </c>
      <c r="AW2" s="2" t="n">
        <v>2574887593.79</v>
      </c>
      <c r="AX2" s="2" t="n">
        <v>1811525831.1099999</v>
      </c>
      <c r="AY2" s="2" t="n">
        <v>845985914.95000005</v>
      </c>
      <c r="AZ2" s="2" t="n">
        <v>598645951.72000003</v>
      </c>
      <c r="BA2" s="2" t="n">
        <v>639089782.74000001</v>
      </c>
      <c r="BB2" s="2" t="n">
        <v>718316293.39999998</v>
      </c>
      <c r="BC2" s="2" t="n">
        <v>707438172.34000003</v>
      </c>
      <c r="BD2" s="2" t="n">
        <v>734296165.54999995</v>
      </c>
      <c r="BE2" s="2" t="n">
        <v>1192636205.45</v>
      </c>
      <c r="BF2" s="2" t="n">
        <v>1391488069.6400001</v>
      </c>
      <c r="BG2" s="2" t="n">
        <v>1219151772.3800001</v>
      </c>
      <c r="BH2" s="2" t="n">
        <v>1363624058.4611001</v>
      </c>
      <c r="BI2" s="2" t="n">
        <v>1759751670.2105999</v>
      </c>
      <c r="BJ2" s="2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2" t="s">
        <v>534</v>
      </c>
      <c r="O3" s="2"/>
      <c r="P3" s="2"/>
      <c r="Q3" s="2" t="n">
        <v>279421000</v>
      </c>
      <c r="R3" s="2" t="n">
        <v>258974000</v>
      </c>
      <c r="S3" s="2" t="n">
        <v>383012000</v>
      </c>
      <c r="T3" s="2" t="n">
        <v>489486000</v>
      </c>
      <c r="U3" s="2" t="n">
        <v>476290000</v>
      </c>
      <c r="V3" s="2" t="n">
        <v>566892000</v>
      </c>
      <c r="W3" s="2" t="n">
        <v>543146000</v>
      </c>
      <c r="X3" s="2" t="n">
        <v>464941000</v>
      </c>
      <c r="Y3" s="2" t="n">
        <v>336944000</v>
      </c>
      <c r="Z3" s="2" t="n">
        <v>504073000</v>
      </c>
      <c r="AA3" s="2" t="n">
        <v>905214000</v>
      </c>
      <c r="AB3" s="2" t="n">
        <v>589291000</v>
      </c>
      <c r="AC3" s="2" t="n">
        <v>618196000</v>
      </c>
      <c r="AD3" s="2" t="n">
        <v>714867000</v>
      </c>
      <c r="AE3" s="2" t="n">
        <v>804504000</v>
      </c>
      <c r="AF3" s="2" t="n">
        <v>700388000</v>
      </c>
      <c r="AG3" s="2" t="n">
        <v>998677000</v>
      </c>
      <c r="AH3" s="2" t="n">
        <v>1133760000</v>
      </c>
      <c r="AI3" s="2" t="n">
        <v>1545045705.01</v>
      </c>
      <c r="AJ3" s="2" t="n">
        <v>1652923590.4000001</v>
      </c>
      <c r="AK3" s="2" t="n">
        <v>1750335807.47</v>
      </c>
      <c r="AL3" s="2" t="n">
        <v>2141541394.1600001</v>
      </c>
      <c r="AM3" s="2" t="n">
        <v>1994030961.4200001</v>
      </c>
      <c r="AN3" s="2" t="n">
        <v>2730998841.77</v>
      </c>
      <c r="AO3" s="2" t="n">
        <v>3407328002.8699999</v>
      </c>
      <c r="AP3" s="2" t="n">
        <v>4465183315.5299997</v>
      </c>
      <c r="AQ3" s="2" t="n">
        <v>6167967433.5600004</v>
      </c>
      <c r="AR3" s="2" t="n">
        <v>8139210039.1400003</v>
      </c>
      <c r="AS3" s="2" t="n">
        <v>14863259887.01</v>
      </c>
      <c r="AT3" s="2" t="n">
        <v>20247579094.040001</v>
      </c>
      <c r="AU3" s="2" t="n">
        <v>21136296764.43</v>
      </c>
      <c r="AV3" s="2" t="n">
        <v>10656309138.280001</v>
      </c>
      <c r="AW3" s="2" t="n">
        <v>7226753405.7600002</v>
      </c>
      <c r="AX3" s="2" t="n">
        <v>5708596614.0799999</v>
      </c>
      <c r="AY3" s="2" t="n">
        <v>3751870703.8499999</v>
      </c>
      <c r="AZ3" s="2" t="n">
        <v>2080864192.0799999</v>
      </c>
      <c r="BA3" s="2" t="n">
        <v>1795042969.6300001</v>
      </c>
      <c r="BB3" s="2" t="n">
        <v>1790419561.3699999</v>
      </c>
      <c r="BC3" s="2" t="n">
        <v>2010596914.6900001</v>
      </c>
      <c r="BD3" s="2" t="n">
        <v>3242802133.8200002</v>
      </c>
      <c r="BE3" s="2" t="n">
        <v>2536803928.9200001</v>
      </c>
      <c r="BF3" s="2" t="n">
        <v>2308776342.6199999</v>
      </c>
      <c r="BG3" s="2" t="n">
        <v>1757515909.1300001</v>
      </c>
      <c r="BH3" s="2" t="n">
        <v>1416514101.3420999</v>
      </c>
      <c r="BI3" s="2" t="n">
        <v>1310178383.8526001</v>
      </c>
      <c r="BJ3" s="2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2" t="s">
        <v>538</v>
      </c>
      <c r="O4" s="2"/>
      <c r="P4" s="2"/>
      <c r="Q4" s="2" t="n">
        <v>3310000</v>
      </c>
      <c r="R4" s="2" t="n">
        <v>3876000</v>
      </c>
      <c r="S4" s="2" t="n">
        <v>6333000</v>
      </c>
      <c r="T4" s="2" t="n">
        <v>15205000</v>
      </c>
      <c r="U4" s="2" t="n">
        <v>29528000</v>
      </c>
      <c r="V4" s="2" t="n">
        <v>6808000</v>
      </c>
      <c r="W4" s="2" t="n">
        <v>5795000</v>
      </c>
      <c r="X4" s="2" t="n">
        <v>9664000</v>
      </c>
      <c r="Y4" s="2" t="n">
        <v>901000</v>
      </c>
      <c r="Z4" s="2" t="n">
        <v>4864000</v>
      </c>
      <c r="AA4" s="2" t="n">
        <v>41839000</v>
      </c>
      <c r="AB4" s="2" t="n">
        <v>21052000</v>
      </c>
      <c r="AC4" s="2" t="n">
        <v>88289000</v>
      </c>
      <c r="AD4" s="2" t="n">
        <v>15587000</v>
      </c>
      <c r="AE4" s="2" t="n">
        <v>17790000</v>
      </c>
      <c r="AF4" s="2" t="n">
        <v>34826000</v>
      </c>
      <c r="AG4" s="2" t="n">
        <v>23749000</v>
      </c>
      <c r="AH4" s="2" t="n">
        <v>22053000</v>
      </c>
      <c r="AI4" s="2" t="n">
        <v>47408404</v>
      </c>
      <c r="AJ4" s="2" t="n">
        <v>36629238</v>
      </c>
      <c r="AK4" s="2" t="n">
        <v>31664905</v>
      </c>
      <c r="AL4" s="2" t="n">
        <v>51904992.700000003</v>
      </c>
      <c r="AM4" s="2" t="n">
        <v>41819340</v>
      </c>
      <c r="AN4" s="2" t="n">
        <v>62463546.5</v>
      </c>
      <c r="AO4" s="2" t="n">
        <v>60436334.079999998</v>
      </c>
      <c r="AP4" s="2" t="n">
        <v>140105706.63</v>
      </c>
      <c r="AQ4" s="2" t="n">
        <v>157247566.09999999</v>
      </c>
      <c r="AR4" s="2" t="n">
        <v>371051084.72000003</v>
      </c>
      <c r="AS4" s="2" t="n">
        <v>877407973.54999995</v>
      </c>
      <c r="AT4" s="2" t="n">
        <v>900297224.76999998</v>
      </c>
      <c r="AU4" s="2" t="n">
        <v>995268920.96000004</v>
      </c>
      <c r="AV4" s="2" t="n">
        <v>708104068.60000002</v>
      </c>
      <c r="AW4" s="2" t="n">
        <v>587393268.90999997</v>
      </c>
      <c r="AX4" s="2" t="n">
        <v>522004549.67000002</v>
      </c>
      <c r="AY4" s="2" t="n">
        <v>62656593.740000002</v>
      </c>
      <c r="AZ4" s="2" t="n">
        <v>53438927.18</v>
      </c>
      <c r="BA4" s="2" t="n">
        <v>70388709.659999996</v>
      </c>
      <c r="BB4" s="2" t="n">
        <v>96972422.540000007</v>
      </c>
      <c r="BC4" s="2" t="n">
        <v>116737618.97</v>
      </c>
      <c r="BD4" s="2" t="n">
        <v>128830041.23999999</v>
      </c>
      <c r="BE4" s="2" t="n">
        <v>161996852.03999999</v>
      </c>
      <c r="BF4" s="2" t="n">
        <v>306761080.91000003</v>
      </c>
      <c r="BG4" s="2" t="n">
        <v>290741660.74000001</v>
      </c>
      <c r="BH4" s="2" t="n">
        <v>457676586.68419999</v>
      </c>
      <c r="BI4" s="2" t="n">
        <v>655545818.72109997</v>
      </c>
      <c r="BJ4" s="2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2" t="s">
        <v>539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769000</v>
      </c>
      <c r="AA5" s="2" t="n">
        <v>2139000</v>
      </c>
      <c r="AB5" s="2" t="n">
        <v>3854000</v>
      </c>
      <c r="AC5" s="2" t="n">
        <v>565000</v>
      </c>
      <c r="AD5" s="2" t="n">
        <v>646000</v>
      </c>
      <c r="AE5" s="2" t="n">
        <v>245000</v>
      </c>
      <c r="AF5" s="2"/>
      <c r="AG5" s="2"/>
      <c r="AH5" s="2"/>
      <c r="AI5" s="2" t="n">
        <v>-502194</v>
      </c>
      <c r="AJ5" s="2"/>
      <c r="AK5" s="2"/>
      <c r="AL5" s="2" t="n">
        <v>13013500</v>
      </c>
      <c r="AM5" s="2" t="n">
        <v>13010498</v>
      </c>
      <c r="AN5" s="2" t="n">
        <v>7314364.8499999996</v>
      </c>
      <c r="AO5" s="2" t="n">
        <v>13181591</v>
      </c>
      <c r="AP5" s="2" t="n">
        <v>75925045.569999993</v>
      </c>
      <c r="AQ5" s="2" t="n">
        <v>135251952</v>
      </c>
      <c r="AR5" s="2" t="n">
        <v>207994268.55000001</v>
      </c>
      <c r="AS5" s="2" t="n">
        <v>1396593212.78</v>
      </c>
      <c r="AT5" s="2" t="n">
        <v>3513846439.9000001</v>
      </c>
      <c r="AU5" s="2" t="n">
        <v>1724295567.4300001</v>
      </c>
      <c r="AV5" s="2" t="n">
        <v>140241073.80000001</v>
      </c>
      <c r="AW5" s="2" t="n">
        <v>117187056.81</v>
      </c>
      <c r="AX5" s="2" t="n">
        <v>47250572.920000002</v>
      </c>
      <c r="AY5" s="2" t="n">
        <v>25388580.25</v>
      </c>
      <c r="AZ5" s="2" t="n">
        <v>22972746.16</v>
      </c>
      <c r="BA5" s="2" t="n">
        <v>25409239.129999999</v>
      </c>
      <c r="BB5" s="2" t="n">
        <v>18262037.02</v>
      </c>
      <c r="BC5" s="2" t="n">
        <v>1133464.6299999999</v>
      </c>
      <c r="BD5" s="2" t="n">
        <v>5962332.4900000002</v>
      </c>
      <c r="BE5" s="2" t="n">
        <v>4434276.55</v>
      </c>
      <c r="BF5" s="2" t="n">
        <v>576709.84</v>
      </c>
      <c r="BG5" s="2" t="n">
        <v>-407771.33</v>
      </c>
      <c r="BH5" s="2" t="n">
        <v>-163565.2813</v>
      </c>
      <c r="BI5" s="2" t="n">
        <v>300375.64980000001</v>
      </c>
      <c r="BJ5" s="2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2" t="s">
        <v>535</v>
      </c>
      <c r="O6" s="2"/>
      <c r="P6" s="2"/>
      <c r="Q6" s="2" t="n">
        <v>293689000</v>
      </c>
      <c r="R6" s="2" t="n">
        <v>342961000</v>
      </c>
      <c r="S6" s="2" t="n">
        <v>457025000</v>
      </c>
      <c r="T6" s="2" t="n">
        <v>401293000</v>
      </c>
      <c r="U6" s="2" t="n">
        <v>478358000</v>
      </c>
      <c r="V6" s="2" t="n">
        <v>491389000</v>
      </c>
      <c r="W6" s="2" t="n">
        <v>453209000</v>
      </c>
      <c r="X6" s="2" t="n">
        <v>616498000</v>
      </c>
      <c r="Y6" s="2" t="n">
        <v>743021000</v>
      </c>
      <c r="Z6" s="2" t="n">
        <v>796258000</v>
      </c>
      <c r="AA6" s="2" t="n">
        <v>726867000</v>
      </c>
      <c r="AB6" s="2" t="n">
        <v>845991000</v>
      </c>
      <c r="AC6" s="2" t="n">
        <v>871245000</v>
      </c>
      <c r="AD6" s="2" t="n">
        <v>921420000</v>
      </c>
      <c r="AE6" s="2" t="n">
        <v>970230000</v>
      </c>
      <c r="AF6" s="2" t="n">
        <v>820890413.15999997</v>
      </c>
      <c r="AG6" s="2" t="n">
        <v>1188974193</v>
      </c>
      <c r="AH6" s="2" t="n">
        <v>1193301000</v>
      </c>
      <c r="AI6" s="2" t="n">
        <v>882907577</v>
      </c>
      <c r="AJ6" s="2" t="n">
        <v>867959207</v>
      </c>
      <c r="AK6" s="2" t="n">
        <v>1095282169.95</v>
      </c>
      <c r="AL6" s="2" t="n">
        <v>1216518201.74</v>
      </c>
      <c r="AM6" s="2" t="n">
        <v>1525502538.21</v>
      </c>
      <c r="AN6" s="2" t="n">
        <v>1466475397.8800001</v>
      </c>
      <c r="AO6" s="2" t="n">
        <v>1751923369.74</v>
      </c>
      <c r="AP6" s="2" t="n">
        <v>2068635697.25</v>
      </c>
      <c r="AQ6" s="2" t="n">
        <v>1846880122.6400001</v>
      </c>
      <c r="AR6" s="2" t="n">
        <v>2473726323.8800001</v>
      </c>
      <c r="AS6" s="2" t="n">
        <v>8572907972.25</v>
      </c>
      <c r="AT6" s="2" t="n">
        <v>12090214019.74</v>
      </c>
      <c r="AU6" s="2" t="n">
        <v>15689230846.139999</v>
      </c>
      <c r="AV6" s="2" t="n">
        <v>1503641190.6099999</v>
      </c>
      <c r="AW6" s="2" t="n">
        <v>1713326173.5899999</v>
      </c>
      <c r="AX6" s="2" t="n">
        <v>849972799.53999996</v>
      </c>
      <c r="AY6" s="2" t="n">
        <v>600110086.10000002</v>
      </c>
      <c r="AZ6" s="2" t="n">
        <v>474673158.25999999</v>
      </c>
      <c r="BA6" s="2" t="n">
        <v>459772276.88999999</v>
      </c>
      <c r="BB6" s="2" t="n">
        <v>377735000.07999998</v>
      </c>
      <c r="BC6" s="2" t="n">
        <v>328714420.06999999</v>
      </c>
      <c r="BD6" s="2" t="n">
        <v>255487511.30000001</v>
      </c>
      <c r="BE6" s="2" t="n">
        <v>411110735.07999998</v>
      </c>
      <c r="BF6" s="2" t="n">
        <v>699076534.82000005</v>
      </c>
      <c r="BG6" s="2" t="n">
        <v>785551011.41999996</v>
      </c>
      <c r="BH6" s="2" t="n">
        <v>323237537.43239999</v>
      </c>
      <c r="BI6" s="2" t="n">
        <v>830147465.83840001</v>
      </c>
      <c r="BJ6" s="2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2" t="s">
        <v>537</v>
      </c>
      <c r="O7" s="2"/>
      <c r="P7" s="2"/>
      <c r="Q7" s="2" t="n">
        <v>4546000</v>
      </c>
      <c r="R7" s="2" t="n">
        <v>7907000</v>
      </c>
      <c r="S7" s="2" t="n">
        <v>8102000</v>
      </c>
      <c r="T7" s="2" t="n">
        <v>9373000</v>
      </c>
      <c r="U7" s="2" t="n">
        <v>12097000</v>
      </c>
      <c r="V7" s="2" t="n">
        <v>17897000</v>
      </c>
      <c r="W7" s="2" t="n">
        <v>32315000</v>
      </c>
      <c r="X7" s="2" t="n">
        <v>29563000</v>
      </c>
      <c r="Y7" s="2" t="n">
        <v>44089000</v>
      </c>
      <c r="Z7" s="2" t="n">
        <v>7083000</v>
      </c>
      <c r="AA7" s="2" t="n">
        <v>11820000</v>
      </c>
      <c r="AB7" s="2" t="n">
        <v>43076000</v>
      </c>
      <c r="AC7" s="2" t="n">
        <v>163223000</v>
      </c>
      <c r="AD7" s="2" t="n">
        <v>171865000</v>
      </c>
      <c r="AE7" s="2" t="n">
        <v>363412000</v>
      </c>
      <c r="AF7" s="2" t="n">
        <v>745731000</v>
      </c>
      <c r="AG7" s="2" t="n">
        <v>482768000</v>
      </c>
      <c r="AH7" s="2" t="n">
        <v>391219000</v>
      </c>
      <c r="AI7" s="2" t="n">
        <v>395014753</v>
      </c>
      <c r="AJ7" s="2" t="n">
        <v>634241038</v>
      </c>
      <c r="AK7" s="2" t="n">
        <v>514331113.43000001</v>
      </c>
      <c r="AL7" s="2" t="n">
        <v>636884666.17999995</v>
      </c>
      <c r="AM7" s="2" t="n">
        <v>789054161.84000003</v>
      </c>
      <c r="AN7" s="2" t="n">
        <v>666030714.03999996</v>
      </c>
      <c r="AO7" s="2" t="n">
        <v>1232034091.29</v>
      </c>
      <c r="AP7" s="2" t="n">
        <v>1670599025.0699999</v>
      </c>
      <c r="AQ7" s="2" t="n">
        <v>1929829887.3399999</v>
      </c>
      <c r="AR7" s="2" t="n">
        <v>2859001859.1700001</v>
      </c>
      <c r="AS7" s="2" t="n">
        <v>5243651913.3500004</v>
      </c>
      <c r="AT7" s="2" t="n">
        <v>4269805551.7199998</v>
      </c>
      <c r="AU7" s="2" t="n">
        <v>6571554563.25</v>
      </c>
      <c r="AV7" s="2" t="n">
        <v>1818775788.5599999</v>
      </c>
      <c r="AW7" s="2" t="n">
        <v>1552317965.3499999</v>
      </c>
      <c r="AX7" s="2" t="n">
        <v>1023951964.38</v>
      </c>
      <c r="AY7" s="2" t="n">
        <v>410091703.76999998</v>
      </c>
      <c r="AZ7" s="2" t="n">
        <v>334724663.98000002</v>
      </c>
      <c r="BA7" s="2" t="n">
        <v>316135475.07999998</v>
      </c>
      <c r="BB7" s="2" t="n">
        <v>467422477.88999999</v>
      </c>
      <c r="BC7" s="2" t="n">
        <v>611742695.38999999</v>
      </c>
      <c r="BD7" s="2" t="n">
        <v>693983806.30999994</v>
      </c>
      <c r="BE7" s="2" t="n">
        <v>767489980.62</v>
      </c>
      <c r="BF7" s="2" t="n">
        <v>819065097.20000005</v>
      </c>
      <c r="BG7" s="2" t="n">
        <v>955791988.03999996</v>
      </c>
      <c r="BH7" s="2" t="n">
        <v>1295204093.5250001</v>
      </c>
      <c r="BI7" s="2" t="n">
        <v>1684859609.1375999</v>
      </c>
      <c r="BJ7" s="2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2" t="s">
        <v>533</v>
      </c>
      <c r="O8" s="2"/>
      <c r="P8" s="2"/>
      <c r="Q8" s="2" t="n">
        <v>3654950000</v>
      </c>
      <c r="R8" s="2" t="n">
        <v>3422958000</v>
      </c>
      <c r="S8" s="2" t="n">
        <v>3995633000</v>
      </c>
      <c r="T8" s="2" t="n">
        <v>4935562000</v>
      </c>
      <c r="U8" s="2" t="n">
        <v>5305132000</v>
      </c>
      <c r="V8" s="2" t="n">
        <v>5853407000</v>
      </c>
      <c r="W8" s="2" t="n">
        <v>5464468381.7299995</v>
      </c>
      <c r="X8" s="2" t="n">
        <v>5401006539.9499998</v>
      </c>
      <c r="Y8" s="2" t="n">
        <v>5924444000</v>
      </c>
      <c r="Z8" s="2" t="n">
        <v>6712153000</v>
      </c>
      <c r="AA8" s="2" t="n">
        <v>3719732000</v>
      </c>
      <c r="AB8" s="2" t="n">
        <v>4834714000</v>
      </c>
      <c r="AC8" s="2" t="n">
        <v>6086821000</v>
      </c>
      <c r="AD8" s="2" t="n">
        <v>7632967000</v>
      </c>
      <c r="AE8" s="2" t="n">
        <v>7290487000</v>
      </c>
      <c r="AF8" s="2" t="n">
        <v>6737048000</v>
      </c>
      <c r="AG8" s="2" t="n">
        <v>9733954000</v>
      </c>
      <c r="AH8" s="2" t="n">
        <v>10011619000</v>
      </c>
      <c r="AI8" s="2" t="n">
        <v>14116820359.719999</v>
      </c>
      <c r="AJ8" s="2" t="n">
        <v>13785902699</v>
      </c>
      <c r="AK8" s="2" t="n">
        <v>12902464662</v>
      </c>
      <c r="AL8" s="2" t="n">
        <v>12205578620</v>
      </c>
      <c r="AM8" s="2" t="n">
        <v>12461311450.879999</v>
      </c>
      <c r="AN8" s="2" t="n">
        <v>13284057253.879999</v>
      </c>
      <c r="AO8" s="2" t="n">
        <v>17142177221.52</v>
      </c>
      <c r="AP8" s="2" t="n">
        <v>19094762008.139999</v>
      </c>
      <c r="AQ8" s="2" t="n">
        <v>17532078378.57</v>
      </c>
      <c r="AR8" s="2" t="n">
        <v>21252665474.639999</v>
      </c>
      <c r="AS8" s="2" t="n">
        <v>22781128623.110001</v>
      </c>
      <c r="AT8" s="2" t="n">
        <v>22768109844.310001</v>
      </c>
      <c r="AU8" s="2" t="n">
        <v>24802532165.139999</v>
      </c>
      <c r="AV8" s="2" t="n">
        <v>22117061292.830002</v>
      </c>
      <c r="AW8" s="2" t="n">
        <v>22196745763.990002</v>
      </c>
      <c r="AX8" s="2" t="n">
        <v>21302941807.59</v>
      </c>
      <c r="AY8" s="2" t="n">
        <v>18526193932.169998</v>
      </c>
      <c r="AZ8" s="2" t="n">
        <v>20710827017.779999</v>
      </c>
      <c r="BA8" s="2" t="n">
        <v>19209425320.080002</v>
      </c>
      <c r="BB8" s="2" t="n">
        <v>21707827044.369999</v>
      </c>
      <c r="BC8" s="2" t="n">
        <v>23578915799.310001</v>
      </c>
      <c r="BD8" s="2" t="n">
        <v>26650344423.07</v>
      </c>
      <c r="BE8" s="2" t="n">
        <v>30607144641.299999</v>
      </c>
      <c r="BF8" s="2" t="n">
        <v>28649063052.57</v>
      </c>
      <c r="BG8" s="2" t="n">
        <v>30245465108.619999</v>
      </c>
      <c r="BH8" s="2" t="n">
        <v>31447337779.216099</v>
      </c>
      <c r="BI8" s="2" t="n">
        <v>36598839479.567902</v>
      </c>
      <c r="BJ8" s="2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2" t="s">
        <v>534</v>
      </c>
      <c r="O9" s="2"/>
      <c r="P9" s="2"/>
      <c r="Q9" s="2" t="n">
        <v>3339403000</v>
      </c>
      <c r="R9" s="2" t="n">
        <v>3944804000</v>
      </c>
      <c r="S9" s="2" t="n">
        <v>4878842000</v>
      </c>
      <c r="T9" s="2" t="n">
        <v>5685681000</v>
      </c>
      <c r="U9" s="2" t="n">
        <v>5089702000</v>
      </c>
      <c r="V9" s="2" t="n">
        <v>5272855000</v>
      </c>
      <c r="W9" s="2" t="n">
        <v>5669065000</v>
      </c>
      <c r="X9" s="2" t="n">
        <v>5576541000</v>
      </c>
      <c r="Y9" s="2" t="n">
        <v>6567992000</v>
      </c>
      <c r="Z9" s="2" t="n">
        <v>6311987000</v>
      </c>
      <c r="AA9" s="2" t="n">
        <v>4453352000</v>
      </c>
      <c r="AB9" s="2" t="n">
        <v>5063842134.5299997</v>
      </c>
      <c r="AC9" s="2" t="n">
        <v>5616878000</v>
      </c>
      <c r="AD9" s="2" t="n">
        <v>6167102000</v>
      </c>
      <c r="AE9" s="2" t="n">
        <v>6961969000</v>
      </c>
      <c r="AF9" s="2" t="n">
        <v>6127026557.0600004</v>
      </c>
      <c r="AG9" s="2" t="n">
        <v>8788304251</v>
      </c>
      <c r="AH9" s="2" t="n">
        <v>9051273491.7999992</v>
      </c>
      <c r="AI9" s="2" t="n">
        <v>8615058638</v>
      </c>
      <c r="AJ9" s="2" t="n">
        <v>8605437491</v>
      </c>
      <c r="AK9" s="2" t="n">
        <v>8820458829.4899998</v>
      </c>
      <c r="AL9" s="2" t="n">
        <v>10022720810.84</v>
      </c>
      <c r="AM9" s="2" t="n">
        <v>9583007231.0400009</v>
      </c>
      <c r="AN9" s="2" t="n">
        <v>11776599447.040001</v>
      </c>
      <c r="AO9" s="2" t="n">
        <v>15360814460.17</v>
      </c>
      <c r="AP9" s="2" t="n">
        <v>22438470032.529999</v>
      </c>
      <c r="AQ9" s="2" t="n">
        <v>20665316382.200001</v>
      </c>
      <c r="AR9" s="2" t="n">
        <v>24352135117.43</v>
      </c>
      <c r="AS9" s="2" t="n">
        <v>22820324258.25</v>
      </c>
      <c r="AT9" s="2" t="n">
        <v>27345928461.169998</v>
      </c>
      <c r="AU9" s="2" t="n">
        <v>26169108451.32</v>
      </c>
      <c r="AV9" s="2" t="n">
        <v>30029059159.119999</v>
      </c>
      <c r="AW9" s="2" t="n">
        <v>30783385190.5</v>
      </c>
      <c r="AX9" s="2" t="n">
        <v>27084360384.380001</v>
      </c>
      <c r="AY9" s="2" t="n">
        <v>25043643890.43</v>
      </c>
      <c r="AZ9" s="2" t="n">
        <v>18121481977.43</v>
      </c>
      <c r="BA9" s="2" t="n">
        <v>17500928542.029999</v>
      </c>
      <c r="BB9" s="2" t="n">
        <v>16963400465.75</v>
      </c>
      <c r="BC9" s="2" t="n">
        <v>18014903584.549999</v>
      </c>
      <c r="BD9" s="2" t="n">
        <v>19637114037.580002</v>
      </c>
      <c r="BE9" s="2" t="n">
        <v>19642549906.299999</v>
      </c>
      <c r="BF9" s="2" t="n">
        <v>19714630284.66</v>
      </c>
      <c r="BG9" s="2" t="n">
        <v>17825288989.599998</v>
      </c>
      <c r="BH9" s="2" t="n">
        <v>18528315060.8946</v>
      </c>
      <c r="BI9" s="2" t="n">
        <v>20144574306.643299</v>
      </c>
      <c r="BJ9" s="2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2" t="s">
        <v>538</v>
      </c>
      <c r="O10" s="2"/>
      <c r="P10" s="2"/>
      <c r="Q10" s="2" t="n">
        <v>2960000</v>
      </c>
      <c r="R10" s="2" t="n">
        <v>4411000</v>
      </c>
      <c r="S10" s="2" t="n">
        <v>3001000</v>
      </c>
      <c r="T10" s="2" t="n">
        <v>4729000</v>
      </c>
      <c r="U10" s="2" t="n">
        <v>17732000</v>
      </c>
      <c r="V10" s="2" t="n">
        <v>12745000</v>
      </c>
      <c r="W10" s="2" t="n">
        <v>26043000</v>
      </c>
      <c r="X10" s="2" t="n">
        <v>18520000</v>
      </c>
      <c r="Y10" s="2" t="n">
        <v>42040000</v>
      </c>
      <c r="Z10" s="2" t="n">
        <v>29741000</v>
      </c>
      <c r="AA10" s="2" t="n">
        <v>22006000</v>
      </c>
      <c r="AB10" s="2" t="n">
        <v>23422000</v>
      </c>
      <c r="AC10" s="2" t="n">
        <v>21279000</v>
      </c>
      <c r="AD10" s="2" t="n">
        <v>37025000</v>
      </c>
      <c r="AE10" s="2" t="n">
        <v>33806000</v>
      </c>
      <c r="AF10" s="2" t="n">
        <v>28233000</v>
      </c>
      <c r="AG10" s="2" t="n">
        <v>50303000</v>
      </c>
      <c r="AH10" s="2" t="n">
        <v>87095000</v>
      </c>
      <c r="AI10" s="2" t="n">
        <v>78779823</v>
      </c>
      <c r="AJ10" s="2" t="n">
        <v>98766281</v>
      </c>
      <c r="AK10" s="2" t="n">
        <v>124750681</v>
      </c>
      <c r="AL10" s="2" t="n">
        <v>198154552</v>
      </c>
      <c r="AM10" s="2" t="n">
        <v>176687754</v>
      </c>
      <c r="AN10" s="2" t="n">
        <v>245431021</v>
      </c>
      <c r="AO10" s="2" t="n">
        <v>217486127</v>
      </c>
      <c r="AP10" s="2" t="n">
        <v>64145119</v>
      </c>
      <c r="AQ10" s="2" t="n">
        <v>76925523.799999997</v>
      </c>
      <c r="AR10" s="2" t="n">
        <v>40776566.609999999</v>
      </c>
      <c r="AS10" s="2" t="n">
        <v>24832002.02</v>
      </c>
      <c r="AT10" s="2" t="n">
        <v>20682233.609999999</v>
      </c>
      <c r="AU10" s="2" t="n">
        <v>97990195.150000006</v>
      </c>
      <c r="AV10" s="2" t="n">
        <v>79415046.230000004</v>
      </c>
      <c r="AW10" s="2" t="n">
        <v>146929131.36000001</v>
      </c>
      <c r="AX10" s="2" t="n">
        <v>115994753.45999999</v>
      </c>
      <c r="AY10" s="2" t="n">
        <v>70595753.629999995</v>
      </c>
      <c r="AZ10" s="2" t="n">
        <v>44067756.460000001</v>
      </c>
      <c r="BA10" s="2" t="n">
        <v>123125334.73999999</v>
      </c>
      <c r="BB10" s="2" t="n">
        <v>88622803.189999998</v>
      </c>
      <c r="BC10" s="2" t="n">
        <v>83308478.349999994</v>
      </c>
      <c r="BD10" s="2" t="n">
        <v>218710573.18000001</v>
      </c>
      <c r="BE10" s="2" t="n">
        <v>194941924.49000001</v>
      </c>
      <c r="BF10" s="2" t="n">
        <v>296324244.24000001</v>
      </c>
      <c r="BG10" s="2" t="n">
        <v>246305542.37</v>
      </c>
      <c r="BH10" s="2" t="n">
        <v>192239353.03999999</v>
      </c>
      <c r="BI10" s="2" t="n">
        <v>236045972.4005</v>
      </c>
      <c r="BJ10" s="2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2" t="s">
        <v>539</v>
      </c>
      <c r="O11" s="2"/>
      <c r="P11" s="2"/>
      <c r="Q11" s="2"/>
      <c r="R11" s="2"/>
      <c r="S11" s="2"/>
      <c r="T11" s="2"/>
      <c r="U11" s="2"/>
      <c r="V11" s="2"/>
      <c r="W11" s="2"/>
      <c r="X11" s="2" t="n">
        <v>3808000</v>
      </c>
      <c r="Y11" s="2" t="n">
        <v>71608000</v>
      </c>
      <c r="Z11" s="2" t="n">
        <v>170825000</v>
      </c>
      <c r="AA11" s="2" t="n">
        <v>156070000</v>
      </c>
      <c r="AB11" s="2" t="n">
        <v>434226000</v>
      </c>
      <c r="AC11" s="2" t="n">
        <v>538331000</v>
      </c>
      <c r="AD11" s="2" t="n">
        <v>652978000</v>
      </c>
      <c r="AE11" s="2" t="n">
        <v>539455000</v>
      </c>
      <c r="AF11" s="2" t="n">
        <v>250891000</v>
      </c>
      <c r="AG11" s="2" t="n">
        <v>228738000</v>
      </c>
      <c r="AH11" s="2" t="n">
        <v>318590000</v>
      </c>
      <c r="AI11" s="2" t="n">
        <v>351138372</v>
      </c>
      <c r="AJ11" s="2" t="n">
        <v>539312255</v>
      </c>
      <c r="AK11" s="2" t="n">
        <v>914727855.63</v>
      </c>
      <c r="AL11" s="2" t="n">
        <v>1349991400</v>
      </c>
      <c r="AM11" s="2" t="n">
        <v>1642650426</v>
      </c>
      <c r="AN11" s="2" t="n">
        <v>2416016889</v>
      </c>
      <c r="AO11" s="2" t="n">
        <v>2503023262</v>
      </c>
      <c r="AP11" s="2" t="n">
        <v>3149737873.1500001</v>
      </c>
      <c r="AQ11" s="2" t="n">
        <v>3598719439.6999998</v>
      </c>
      <c r="AR11" s="2" t="n">
        <v>3201555203.4299998</v>
      </c>
      <c r="AS11" s="2" t="n">
        <v>3457108740.29</v>
      </c>
      <c r="AT11" s="2" t="n">
        <v>2082088278.6400001</v>
      </c>
      <c r="AU11" s="2" t="n">
        <v>3667565077.6399999</v>
      </c>
      <c r="AV11" s="2" t="n">
        <v>4876449960</v>
      </c>
      <c r="AW11" s="2" t="n">
        <v>5007329120.6999998</v>
      </c>
      <c r="AX11" s="2" t="n">
        <v>5932685579.3100004</v>
      </c>
      <c r="AY11" s="2" t="n">
        <v>6899630834.5500002</v>
      </c>
      <c r="AZ11" s="2" t="n">
        <v>5263488055.0200005</v>
      </c>
      <c r="BA11" s="2" t="n">
        <v>4186825540.4499998</v>
      </c>
      <c r="BB11" s="2" t="n">
        <v>5086009794.1199999</v>
      </c>
      <c r="BC11" s="2" t="n">
        <v>4568718064.2700005</v>
      </c>
      <c r="BD11" s="2" t="n">
        <v>5539199966.5299997</v>
      </c>
      <c r="BE11" s="2" t="n">
        <v>5038127341.9700003</v>
      </c>
      <c r="BF11" s="2" t="n">
        <v>6416578236.0900002</v>
      </c>
      <c r="BG11" s="2" t="n">
        <v>6720046821.8400002</v>
      </c>
      <c r="BH11" s="2" t="n">
        <v>6536021628.1112003</v>
      </c>
      <c r="BI11" s="2" t="n">
        <v>5806117381.2426996</v>
      </c>
      <c r="BJ11" s="2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2" t="s">
        <v>535</v>
      </c>
      <c r="O12" s="2"/>
      <c r="P12" s="2"/>
      <c r="Q12" s="2" t="n">
        <v>6589137000</v>
      </c>
      <c r="R12" s="2" t="n">
        <v>7891015000</v>
      </c>
      <c r="S12" s="2" t="n">
        <v>9090250000</v>
      </c>
      <c r="T12" s="2" t="n">
        <v>11896961000</v>
      </c>
      <c r="U12" s="2" t="n">
        <v>9357543000</v>
      </c>
      <c r="V12" s="2" t="n">
        <v>10738720000</v>
      </c>
      <c r="W12" s="2" t="n">
        <v>10504248000</v>
      </c>
      <c r="X12" s="2" t="n">
        <v>11256074000</v>
      </c>
      <c r="Y12" s="2" t="n">
        <v>11570868000</v>
      </c>
      <c r="Z12" s="2" t="n">
        <v>11153545000</v>
      </c>
      <c r="AA12" s="2" t="n">
        <v>7925697000</v>
      </c>
      <c r="AB12" s="2" t="n">
        <v>7954402000</v>
      </c>
      <c r="AC12" s="2" t="n">
        <v>6752346000</v>
      </c>
      <c r="AD12" s="2" t="n">
        <v>7828344000</v>
      </c>
      <c r="AE12" s="2" t="n">
        <v>9289375000</v>
      </c>
      <c r="AF12" s="2" t="n">
        <v>9463383548</v>
      </c>
      <c r="AG12" s="2" t="n">
        <v>12690056149</v>
      </c>
      <c r="AH12" s="2" t="n">
        <v>14168125437</v>
      </c>
      <c r="AI12" s="2" t="n">
        <v>16026951324</v>
      </c>
      <c r="AJ12" s="2" t="n">
        <v>16659930690.110001</v>
      </c>
      <c r="AK12" s="2" t="n">
        <v>16122787916.07</v>
      </c>
      <c r="AL12" s="2" t="n">
        <v>15834438001.950001</v>
      </c>
      <c r="AM12" s="2" t="n">
        <v>18010707978.580002</v>
      </c>
      <c r="AN12" s="2" t="n">
        <v>18066466336.380001</v>
      </c>
      <c r="AO12" s="2" t="n">
        <v>22601724684.580002</v>
      </c>
      <c r="AP12" s="2" t="n">
        <v>24379266603.580002</v>
      </c>
      <c r="AQ12" s="2" t="n">
        <v>28339140496.580002</v>
      </c>
      <c r="AR12" s="2" t="n">
        <v>33054705247.200001</v>
      </c>
      <c r="AS12" s="2" t="n">
        <v>33266477561.18</v>
      </c>
      <c r="AT12" s="2" t="n">
        <v>30563177497</v>
      </c>
      <c r="AU12" s="2" t="n">
        <v>29611098156.290001</v>
      </c>
      <c r="AV12" s="2" t="n">
        <v>36955463948.75</v>
      </c>
      <c r="AW12" s="2" t="n">
        <v>42386633332.309998</v>
      </c>
      <c r="AX12" s="2" t="n">
        <v>33475158352.189999</v>
      </c>
      <c r="AY12" s="2" t="n">
        <v>30838753367.23</v>
      </c>
      <c r="AZ12" s="2" t="n">
        <v>30506541435.040001</v>
      </c>
      <c r="BA12" s="2" t="n">
        <v>30251956700.16</v>
      </c>
      <c r="BB12" s="2" t="n">
        <v>31261343382.130001</v>
      </c>
      <c r="BC12" s="2" t="n">
        <v>35105560420.93</v>
      </c>
      <c r="BD12" s="2" t="n">
        <v>34037318882.57</v>
      </c>
      <c r="BE12" s="2" t="n">
        <v>39043015846.510002</v>
      </c>
      <c r="BF12" s="2" t="n">
        <v>38336617597.82</v>
      </c>
      <c r="BG12" s="2" t="n">
        <v>42547710784.610001</v>
      </c>
      <c r="BH12" s="2" t="n">
        <v>44772271335.960701</v>
      </c>
      <c r="BI12" s="2" t="n">
        <v>47025222827.005798</v>
      </c>
      <c r="BJ12" s="2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2" t="s">
        <v>537</v>
      </c>
      <c r="O13" s="2"/>
      <c r="P13" s="2"/>
      <c r="Q13" s="2" t="n">
        <v>395720000</v>
      </c>
      <c r="R13" s="2" t="n">
        <v>451504000</v>
      </c>
      <c r="S13" s="2" t="n">
        <v>589841000</v>
      </c>
      <c r="T13" s="2" t="n">
        <v>726018000</v>
      </c>
      <c r="U13" s="2" t="n">
        <v>982248000</v>
      </c>
      <c r="V13" s="2" t="n">
        <v>951644000</v>
      </c>
      <c r="W13" s="2" t="n">
        <v>1063382000</v>
      </c>
      <c r="X13" s="2" t="n">
        <v>1060959000</v>
      </c>
      <c r="Y13" s="2" t="n">
        <v>1051763000</v>
      </c>
      <c r="Z13" s="2" t="n">
        <v>605431000</v>
      </c>
      <c r="AA13" s="2" t="n">
        <v>563921000</v>
      </c>
      <c r="AB13" s="2" t="n">
        <v>722864000</v>
      </c>
      <c r="AC13" s="2" t="n">
        <v>759182000</v>
      </c>
      <c r="AD13" s="2" t="n">
        <v>834616000</v>
      </c>
      <c r="AE13" s="2" t="n">
        <v>914735000</v>
      </c>
      <c r="AF13" s="2" t="n">
        <v>1123525000</v>
      </c>
      <c r="AG13" s="2" t="n">
        <v>1248275000</v>
      </c>
      <c r="AH13" s="2" t="n">
        <v>1086438000</v>
      </c>
      <c r="AI13" s="2" t="n">
        <v>1153155772</v>
      </c>
      <c r="AJ13" s="2" t="n">
        <v>1328285526</v>
      </c>
      <c r="AK13" s="2" t="n">
        <v>1474385271</v>
      </c>
      <c r="AL13" s="2" t="n">
        <v>1400008606</v>
      </c>
      <c r="AM13" s="2" t="n">
        <v>1202896843.99</v>
      </c>
      <c r="AN13" s="2" t="n">
        <v>2197922094.5500002</v>
      </c>
      <c r="AO13" s="2" t="n">
        <v>2534272757.6900001</v>
      </c>
      <c r="AP13" s="2" t="n">
        <v>3495931142.8800001</v>
      </c>
      <c r="AQ13" s="2" t="n">
        <v>8707765861.5499992</v>
      </c>
      <c r="AR13" s="2" t="n">
        <v>9626506161.9500008</v>
      </c>
      <c r="AS13" s="2" t="n">
        <v>8236163834.5900002</v>
      </c>
      <c r="AT13" s="2" t="n">
        <v>9457626894.2800007</v>
      </c>
      <c r="AU13" s="2" t="n">
        <v>9028575541.6399994</v>
      </c>
      <c r="AV13" s="2" t="n">
        <v>12527590603.700001</v>
      </c>
      <c r="AW13" s="2" t="n">
        <v>14092626093.99</v>
      </c>
      <c r="AX13" s="2" t="n">
        <v>13982438768.18</v>
      </c>
      <c r="AY13" s="2" t="n">
        <v>13619729479.5</v>
      </c>
      <c r="AZ13" s="2" t="n">
        <v>13908264540.32</v>
      </c>
      <c r="BA13" s="2" t="n">
        <v>13252465616.25</v>
      </c>
      <c r="BB13" s="2" t="n">
        <v>13387835727.809999</v>
      </c>
      <c r="BC13" s="2" t="n">
        <v>14120847898.790001</v>
      </c>
      <c r="BD13" s="2" t="n">
        <v>15222397375.15</v>
      </c>
      <c r="BE13" s="2" t="n">
        <v>16146552619.74</v>
      </c>
      <c r="BF13" s="2" t="n">
        <v>16343385090.99</v>
      </c>
      <c r="BG13" s="2" t="n">
        <v>16494737974</v>
      </c>
      <c r="BH13" s="2" t="n">
        <v>16843348927.4991</v>
      </c>
      <c r="BI13" s="2" t="n">
        <v>17467945670.0853</v>
      </c>
      <c r="BJ13" s="2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2" t="s">
        <v>533</v>
      </c>
      <c r="O14" s="2" t="n">
        <v>0</v>
      </c>
      <c r="P14" s="2"/>
      <c r="Q14" s="2" t="n">
        <v>6943097000</v>
      </c>
      <c r="R14" s="2" t="n">
        <v>9399964000</v>
      </c>
      <c r="S14" s="2" t="n">
        <v>12432115000</v>
      </c>
      <c r="T14" s="2" t="n">
        <v>13768141000</v>
      </c>
      <c r="U14" s="2" t="n">
        <v>15097068991.15</v>
      </c>
      <c r="V14" s="2" t="n">
        <v>16724785000</v>
      </c>
      <c r="W14" s="2" t="n">
        <v>19817213748</v>
      </c>
      <c r="X14" s="2" t="n">
        <v>17718744000</v>
      </c>
      <c r="Y14" s="2" t="n">
        <v>20728027000</v>
      </c>
      <c r="Z14" s="2" t="n">
        <v>19986147000</v>
      </c>
      <c r="AA14" s="2" t="n">
        <v>14918225021</v>
      </c>
      <c r="AB14" s="2" t="n">
        <v>15461414000</v>
      </c>
      <c r="AC14" s="2" t="n">
        <v>18163881000</v>
      </c>
      <c r="AD14" s="2" t="n">
        <v>10851883019</v>
      </c>
      <c r="AE14" s="2" t="n">
        <v>12711340669.25</v>
      </c>
      <c r="AF14" s="2" t="n">
        <v>10513419000</v>
      </c>
      <c r="AG14" s="2" t="n">
        <v>14495223000</v>
      </c>
      <c r="AH14" s="2" t="n">
        <v>14551182768.51</v>
      </c>
      <c r="AI14" s="2" t="n">
        <v>17990476091.75</v>
      </c>
      <c r="AJ14" s="2" t="n">
        <v>15409046761.059999</v>
      </c>
      <c r="AK14" s="2" t="n">
        <v>17917875116</v>
      </c>
      <c r="AL14" s="2" t="n">
        <v>20635868674.98</v>
      </c>
      <c r="AM14" s="2" t="n">
        <v>21766392945.889999</v>
      </c>
      <c r="AN14" s="2" t="n">
        <v>27090644154.330002</v>
      </c>
      <c r="AO14" s="2" t="n">
        <v>30287519333.459999</v>
      </c>
      <c r="AP14" s="2" t="n">
        <v>27512118816.950001</v>
      </c>
      <c r="AQ14" s="2" t="n">
        <v>25982676305.630001</v>
      </c>
      <c r="AR14" s="2" t="n">
        <v>31817422827.009998</v>
      </c>
      <c r="AS14" s="2" t="n">
        <v>36923960584.32</v>
      </c>
      <c r="AT14" s="2" t="n">
        <v>26643484274.220001</v>
      </c>
      <c r="AU14" s="2" t="n">
        <v>29617477535.119999</v>
      </c>
      <c r="AV14" s="2" t="n">
        <v>35067323093.510002</v>
      </c>
      <c r="AW14" s="2" t="n">
        <v>36204823476.800003</v>
      </c>
      <c r="AX14" s="2" t="n">
        <v>44929401683.949997</v>
      </c>
      <c r="AY14" s="2" t="n">
        <v>30788402855.919998</v>
      </c>
      <c r="AZ14" s="2" t="n">
        <v>27962918663.580002</v>
      </c>
      <c r="BA14" s="2" t="n">
        <v>28362549740.200001</v>
      </c>
      <c r="BB14" s="2" t="n">
        <v>34514712389.239998</v>
      </c>
      <c r="BC14" s="2" t="n">
        <v>29032383750.709999</v>
      </c>
      <c r="BD14" s="2" t="n">
        <v>30502861926.360001</v>
      </c>
      <c r="BE14" s="2" t="n">
        <v>33952636271.82</v>
      </c>
      <c r="BF14" s="2" t="n">
        <v>37187507883.360001</v>
      </c>
      <c r="BG14" s="2" t="n">
        <v>36436194843.410004</v>
      </c>
      <c r="BH14" s="2" t="n">
        <v>38948979849.825401</v>
      </c>
      <c r="BI14" s="2" t="n">
        <v>44566846327.0728</v>
      </c>
      <c r="BJ14" s="2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2" t="s">
        <v>534</v>
      </c>
      <c r="O15" s="2"/>
      <c r="P15" s="2"/>
      <c r="Q15" s="2" t="n">
        <v>7684447000</v>
      </c>
      <c r="R15" s="2" t="n">
        <v>8708262000</v>
      </c>
      <c r="S15" s="2" t="n">
        <v>11206595000</v>
      </c>
      <c r="T15" s="2" t="n">
        <v>13392919000</v>
      </c>
      <c r="U15" s="2" t="n">
        <v>15199259000</v>
      </c>
      <c r="V15" s="2" t="n">
        <v>18398510000</v>
      </c>
      <c r="W15" s="2" t="n">
        <v>22615199000</v>
      </c>
      <c r="X15" s="2" t="n">
        <v>23369724250</v>
      </c>
      <c r="Y15" s="2" t="n">
        <v>24422776000</v>
      </c>
      <c r="Z15" s="2" t="n">
        <v>20802125000</v>
      </c>
      <c r="AA15" s="2" t="n">
        <v>16315082000</v>
      </c>
      <c r="AB15" s="2" t="n">
        <v>15800856000</v>
      </c>
      <c r="AC15" s="2" t="n">
        <v>17431281000</v>
      </c>
      <c r="AD15" s="2" t="n">
        <v>16591130000</v>
      </c>
      <c r="AE15" s="2" t="n">
        <v>13808114024.41</v>
      </c>
      <c r="AF15" s="2" t="n">
        <v>14983262462.049999</v>
      </c>
      <c r="AG15" s="2" t="n">
        <v>16162466828</v>
      </c>
      <c r="AH15" s="2" t="n">
        <v>18604608281.470001</v>
      </c>
      <c r="AI15" s="2" t="n">
        <v>19739965735.150002</v>
      </c>
      <c r="AJ15" s="2" t="n">
        <v>19488276998</v>
      </c>
      <c r="AK15" s="2" t="n">
        <v>21351991256.299999</v>
      </c>
      <c r="AL15" s="2" t="n">
        <v>22421914152.990002</v>
      </c>
      <c r="AM15" s="2" t="n">
        <v>26024704884.700001</v>
      </c>
      <c r="AN15" s="2" t="n">
        <v>28273169038.220001</v>
      </c>
      <c r="AO15" s="2" t="n">
        <v>41154794152.269997</v>
      </c>
      <c r="AP15" s="2" t="n">
        <v>44289807381.940002</v>
      </c>
      <c r="AQ15" s="2" t="n">
        <v>64037907697.830002</v>
      </c>
      <c r="AR15" s="2" t="n">
        <v>66164517289.800003</v>
      </c>
      <c r="AS15" s="2" t="n">
        <v>79516323160.5</v>
      </c>
      <c r="AT15" s="2" t="n">
        <v>117886102021.94</v>
      </c>
      <c r="AU15" s="2" t="n">
        <v>83506440132.139999</v>
      </c>
      <c r="AV15" s="2" t="n">
        <v>96499261288.389999</v>
      </c>
      <c r="AW15" s="2" t="n">
        <v>84984558224.009995</v>
      </c>
      <c r="AX15" s="2" t="n">
        <v>73561640767.960007</v>
      </c>
      <c r="AY15" s="2" t="n">
        <v>57064416650.580002</v>
      </c>
      <c r="AZ15" s="2" t="n">
        <v>53201811797.239998</v>
      </c>
      <c r="BA15" s="2" t="n">
        <v>49784198256.050003</v>
      </c>
      <c r="BB15" s="2" t="n">
        <v>51067082204.099998</v>
      </c>
      <c r="BC15" s="2" t="n">
        <v>54400431291.309998</v>
      </c>
      <c r="BD15" s="2" t="n">
        <v>58229548104.75</v>
      </c>
      <c r="BE15" s="2" t="n">
        <v>61543279756.309998</v>
      </c>
      <c r="BF15" s="2" t="n">
        <v>70740551640.039993</v>
      </c>
      <c r="BG15" s="2" t="n">
        <v>84766343608.119995</v>
      </c>
      <c r="BH15" s="2" t="n">
        <v>86883289619.112595</v>
      </c>
      <c r="BI15" s="2" t="n">
        <v>81913708975.104996</v>
      </c>
      <c r="BJ15" s="2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2" t="s">
        <v>538</v>
      </c>
      <c r="O16" s="2"/>
      <c r="P16" s="2"/>
      <c r="Q16" s="2" t="n">
        <v>2619771392</v>
      </c>
      <c r="R16" s="2" t="n">
        <v>3329913000</v>
      </c>
      <c r="S16" s="2" t="n">
        <v>7517714000</v>
      </c>
      <c r="T16" s="2" t="n">
        <v>9157714000</v>
      </c>
      <c r="U16" s="2" t="n">
        <v>4203083000</v>
      </c>
      <c r="V16" s="2" t="n">
        <v>5400888000</v>
      </c>
      <c r="W16" s="2" t="n">
        <v>5432020000</v>
      </c>
      <c r="X16" s="2" t="n">
        <v>5006379000</v>
      </c>
      <c r="Y16" s="2" t="n">
        <v>4739518000</v>
      </c>
      <c r="Z16" s="2" t="n">
        <v>4493748000</v>
      </c>
      <c r="AA16" s="2" t="n">
        <v>4162268000</v>
      </c>
      <c r="AB16" s="2" t="n">
        <v>4311401213.2799997</v>
      </c>
      <c r="AC16" s="2" t="n">
        <v>5332507000</v>
      </c>
      <c r="AD16" s="2" t="n">
        <v>3146101000</v>
      </c>
      <c r="AE16" s="2" t="n">
        <v>3199661000</v>
      </c>
      <c r="AF16" s="2" t="n">
        <v>2881853000</v>
      </c>
      <c r="AG16" s="2" t="n">
        <v>2878382000</v>
      </c>
      <c r="AH16" s="2" t="n">
        <v>3030598790</v>
      </c>
      <c r="AI16" s="2" t="n">
        <v>3374920675.8299999</v>
      </c>
      <c r="AJ16" s="2" t="n">
        <v>3704666241.5700002</v>
      </c>
      <c r="AK16" s="2" t="n">
        <v>4091836399.5799999</v>
      </c>
      <c r="AL16" s="2" t="n">
        <v>4572102700.9099998</v>
      </c>
      <c r="AM16" s="2" t="n">
        <v>5601020892.79</v>
      </c>
      <c r="AN16" s="2" t="n">
        <v>7299371203.3999996</v>
      </c>
      <c r="AO16" s="2" t="n">
        <v>9288932603.6299992</v>
      </c>
      <c r="AP16" s="2" t="n">
        <v>10307467402.110001</v>
      </c>
      <c r="AQ16" s="2" t="n">
        <v>14101457371.450001</v>
      </c>
      <c r="AR16" s="2" t="n">
        <v>16854535284.540001</v>
      </c>
      <c r="AS16" s="2" t="n">
        <v>17206760950.830002</v>
      </c>
      <c r="AT16" s="2" t="n">
        <v>19395696119.419998</v>
      </c>
      <c r="AU16" s="2" t="n">
        <v>18063980501.25</v>
      </c>
      <c r="AV16" s="2" t="n">
        <v>21494363175.549999</v>
      </c>
      <c r="AW16" s="2" t="n">
        <v>20846813150.439999</v>
      </c>
      <c r="AX16" s="2" t="n">
        <v>20338533517.18</v>
      </c>
      <c r="AY16" s="2" t="n">
        <v>19171265693.759998</v>
      </c>
      <c r="AZ16" s="2" t="n">
        <v>23011399079.349998</v>
      </c>
      <c r="BA16" s="2" t="n">
        <v>23755021312.16</v>
      </c>
      <c r="BB16" s="2" t="n">
        <v>24384306849.689999</v>
      </c>
      <c r="BC16" s="2" t="n">
        <v>28270330487.93</v>
      </c>
      <c r="BD16" s="2" t="n">
        <v>36820125576.989998</v>
      </c>
      <c r="BE16" s="2" t="n">
        <v>36701485652.239998</v>
      </c>
      <c r="BF16" s="2" t="n">
        <v>34875586587.580002</v>
      </c>
      <c r="BG16" s="2" t="n">
        <v>31406032250.720001</v>
      </c>
      <c r="BH16" s="2" t="n">
        <v>34081730778.664001</v>
      </c>
      <c r="BI16" s="2" t="n">
        <v>36124188013.3433</v>
      </c>
      <c r="BJ16" s="2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2" t="s">
        <v>539</v>
      </c>
      <c r="O17" s="2"/>
      <c r="P17" s="2"/>
      <c r="Q17" s="2"/>
      <c r="R17" s="2"/>
      <c r="S17" s="2"/>
      <c r="T17" s="2"/>
      <c r="U17" s="2"/>
      <c r="V17" s="2"/>
      <c r="W17" s="2"/>
      <c r="X17" s="2" t="n">
        <v>9397000</v>
      </c>
      <c r="Y17" s="2" t="n">
        <v>63717000</v>
      </c>
      <c r="Z17" s="2" t="n">
        <v>63347000</v>
      </c>
      <c r="AA17" s="2" t="n">
        <v>56912000</v>
      </c>
      <c r="AB17" s="2" t="n">
        <v>105987000</v>
      </c>
      <c r="AC17" s="2" t="n">
        <v>29736000</v>
      </c>
      <c r="AD17" s="2" t="n">
        <v>17089000</v>
      </c>
      <c r="AE17" s="2" t="n">
        <v>44313000</v>
      </c>
      <c r="AF17" s="2" t="n">
        <v>50854000</v>
      </c>
      <c r="AG17" s="2" t="n">
        <v>15465000</v>
      </c>
      <c r="AH17" s="2" t="n">
        <v>2118000</v>
      </c>
      <c r="AI17" s="2" t="n">
        <v>36679342</v>
      </c>
      <c r="AJ17" s="2" t="n">
        <v>10546556</v>
      </c>
      <c r="AK17" s="2" t="n">
        <v>6684070</v>
      </c>
      <c r="AL17" s="2" t="n">
        <v>4542739</v>
      </c>
      <c r="AM17" s="2" t="n">
        <v>7648615</v>
      </c>
      <c r="AN17" s="2" t="n">
        <v>32587301</v>
      </c>
      <c r="AO17" s="2" t="n">
        <v>114871812.90000001</v>
      </c>
      <c r="AP17" s="2" t="n">
        <v>137906516.71000001</v>
      </c>
      <c r="AQ17" s="2" t="n">
        <v>97350247.430000007</v>
      </c>
      <c r="AR17" s="2" t="n">
        <v>79342528.989999995</v>
      </c>
      <c r="AS17" s="2" t="n">
        <v>72191820.219999999</v>
      </c>
      <c r="AT17" s="2" t="n">
        <v>80418739.040000007</v>
      </c>
      <c r="AU17" s="2" t="n">
        <v>273024147.69</v>
      </c>
      <c r="AV17" s="2" t="n">
        <v>340260740.56999999</v>
      </c>
      <c r="AW17" s="2" t="n">
        <v>218692720.22999999</v>
      </c>
      <c r="AX17" s="2" t="n">
        <v>735555217.57000005</v>
      </c>
      <c r="AY17" s="2" t="n">
        <v>595428463.78999996</v>
      </c>
      <c r="AZ17" s="2" t="n">
        <v>513098793.00999999</v>
      </c>
      <c r="BA17" s="2" t="n">
        <v>252780836.63</v>
      </c>
      <c r="BB17" s="2" t="n">
        <v>1053465261.04</v>
      </c>
      <c r="BC17" s="2" t="n">
        <v>237510574.31999999</v>
      </c>
      <c r="BD17" s="2" t="n">
        <v>329296979.18000001</v>
      </c>
      <c r="BE17" s="2" t="n">
        <v>334860399.44</v>
      </c>
      <c r="BF17" s="2" t="n">
        <v>2944495819.23</v>
      </c>
      <c r="BG17" s="2" t="n">
        <v>530954644.67000002</v>
      </c>
      <c r="BH17" s="2" t="n">
        <v>304117754.49400002</v>
      </c>
      <c r="BI17" s="2" t="n">
        <v>192588753.8581</v>
      </c>
      <c r="BJ17" s="2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2" t="s">
        <v>535</v>
      </c>
      <c r="O18" s="2"/>
      <c r="P18" s="2"/>
      <c r="Q18" s="2" t="n">
        <v>9595570338.3099995</v>
      </c>
      <c r="R18" s="2" t="n">
        <v>10084950771.99</v>
      </c>
      <c r="S18" s="2" t="n">
        <v>10962417000</v>
      </c>
      <c r="T18" s="2" t="n">
        <v>17969220000</v>
      </c>
      <c r="U18" s="2" t="n">
        <v>19519911000</v>
      </c>
      <c r="V18" s="2" t="n">
        <v>21846417000</v>
      </c>
      <c r="W18" s="2" t="n">
        <v>26408778000</v>
      </c>
      <c r="X18" s="2" t="n">
        <v>26217658000</v>
      </c>
      <c r="Y18" s="2" t="n">
        <v>29107242000</v>
      </c>
      <c r="Z18" s="2" t="n">
        <v>25838887000</v>
      </c>
      <c r="AA18" s="2" t="n">
        <v>19622378000</v>
      </c>
      <c r="AB18" s="2" t="n">
        <v>19026024922.720001</v>
      </c>
      <c r="AC18" s="2" t="n">
        <v>19332446000</v>
      </c>
      <c r="AD18" s="2" t="n">
        <v>19043437000</v>
      </c>
      <c r="AE18" s="2" t="n">
        <v>18197739000</v>
      </c>
      <c r="AF18" s="2" t="n">
        <v>15054356287</v>
      </c>
      <c r="AG18" s="2" t="n">
        <v>15394263000</v>
      </c>
      <c r="AH18" s="2" t="n">
        <v>14770177119</v>
      </c>
      <c r="AI18" s="2" t="n">
        <v>14982474144.6</v>
      </c>
      <c r="AJ18" s="2" t="n">
        <v>13805159251.02</v>
      </c>
      <c r="AK18" s="2" t="n">
        <v>13933607585.709999</v>
      </c>
      <c r="AL18" s="2" t="n">
        <v>15035921302.190001</v>
      </c>
      <c r="AM18" s="2" t="n">
        <v>15380240322.200001</v>
      </c>
      <c r="AN18" s="2" t="n">
        <v>18313368329.41</v>
      </c>
      <c r="AO18" s="2" t="n">
        <v>22283807965.860001</v>
      </c>
      <c r="AP18" s="2" t="n">
        <v>23242275179.130001</v>
      </c>
      <c r="AQ18" s="2" t="n">
        <v>26285548732.349998</v>
      </c>
      <c r="AR18" s="2" t="n">
        <v>30751607784.459999</v>
      </c>
      <c r="AS18" s="2" t="n">
        <v>37982449145.010002</v>
      </c>
      <c r="AT18" s="2" t="n">
        <v>41746663121.230003</v>
      </c>
      <c r="AU18" s="2" t="n">
        <v>39147787660.010002</v>
      </c>
      <c r="AV18" s="2" t="n">
        <v>38757281804.400002</v>
      </c>
      <c r="AW18" s="2" t="n">
        <v>39504746136.739998</v>
      </c>
      <c r="AX18" s="2" t="n">
        <v>37011822172.800003</v>
      </c>
      <c r="AY18" s="2" t="n">
        <v>34265443431.919998</v>
      </c>
      <c r="AZ18" s="2" t="n">
        <v>32336065994.189999</v>
      </c>
      <c r="BA18" s="2" t="n">
        <v>33142430427.580002</v>
      </c>
      <c r="BB18" s="2" t="n">
        <v>37169931429.160004</v>
      </c>
      <c r="BC18" s="2" t="n">
        <v>37382544340.010002</v>
      </c>
      <c r="BD18" s="2" t="n">
        <v>44467025765.559998</v>
      </c>
      <c r="BE18" s="2" t="n">
        <v>51384555129.190002</v>
      </c>
      <c r="BF18" s="2" t="n">
        <v>57095758982.989998</v>
      </c>
      <c r="BG18" s="2" t="n">
        <v>50358358128.629997</v>
      </c>
      <c r="BH18" s="2" t="n">
        <v>49080974185.941299</v>
      </c>
      <c r="BI18" s="2" t="n">
        <v>57706652166.302696</v>
      </c>
      <c r="BJ18" s="2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2" t="s">
        <v>537</v>
      </c>
      <c r="O19" s="2"/>
      <c r="P19" s="2"/>
      <c r="Q19" s="2" t="n">
        <v>732202000</v>
      </c>
      <c r="R19" s="2" t="n">
        <v>893847000</v>
      </c>
      <c r="S19" s="2" t="n">
        <v>994474000</v>
      </c>
      <c r="T19" s="2" t="n">
        <v>1193358000</v>
      </c>
      <c r="U19" s="2" t="n">
        <v>1633668000</v>
      </c>
      <c r="V19" s="2" t="n">
        <v>1801280000</v>
      </c>
      <c r="W19" s="2" t="n">
        <v>1728867000</v>
      </c>
      <c r="X19" s="2" t="n">
        <v>2080236000</v>
      </c>
      <c r="Y19" s="2" t="n">
        <v>1723642000</v>
      </c>
      <c r="Z19" s="2" t="n">
        <v>644488000</v>
      </c>
      <c r="AA19" s="2" t="n">
        <v>454920000</v>
      </c>
      <c r="AB19" s="2" t="n">
        <v>638257000</v>
      </c>
      <c r="AC19" s="2" t="n">
        <v>905047000</v>
      </c>
      <c r="AD19" s="2" t="n">
        <v>1240621000</v>
      </c>
      <c r="AE19" s="2" t="n">
        <v>1227832000</v>
      </c>
      <c r="AF19" s="2" t="n">
        <v>1202142000</v>
      </c>
      <c r="AG19" s="2" t="n">
        <v>1842639000</v>
      </c>
      <c r="AH19" s="2" t="n">
        <v>2935419000</v>
      </c>
      <c r="AI19" s="2" t="n">
        <v>3246835861.4499998</v>
      </c>
      <c r="AJ19" s="2" t="n">
        <v>3857829701.21</v>
      </c>
      <c r="AK19" s="2" t="n">
        <v>4207531418.04</v>
      </c>
      <c r="AL19" s="2" t="n">
        <v>3176818826.0799999</v>
      </c>
      <c r="AM19" s="2" t="n">
        <v>4227401027.3400002</v>
      </c>
      <c r="AN19" s="2" t="n">
        <v>6611751382.6999998</v>
      </c>
      <c r="AO19" s="2" t="n">
        <v>9009162959.2900009</v>
      </c>
      <c r="AP19" s="2" t="n">
        <v>8197151904.6800003</v>
      </c>
      <c r="AQ19" s="2" t="n">
        <v>4551853279.1999998</v>
      </c>
      <c r="AR19" s="2" t="n">
        <v>5564064006.6899996</v>
      </c>
      <c r="AS19" s="2" t="n">
        <v>4429137448.6000004</v>
      </c>
      <c r="AT19" s="2" t="n">
        <v>9122817542.9899998</v>
      </c>
      <c r="AU19" s="2" t="n">
        <v>11203461939.75</v>
      </c>
      <c r="AV19" s="2" t="n">
        <v>12847249849.290001</v>
      </c>
      <c r="AW19" s="2" t="n">
        <v>14024943513.950001</v>
      </c>
      <c r="AX19" s="2" t="n">
        <v>13934665152.030001</v>
      </c>
      <c r="AY19" s="2" t="n">
        <v>12312097673.5</v>
      </c>
      <c r="AZ19" s="2" t="n">
        <v>12678613980.549999</v>
      </c>
      <c r="BA19" s="2" t="n">
        <v>12739555079.809999</v>
      </c>
      <c r="BB19" s="2" t="n">
        <v>13922870791.66</v>
      </c>
      <c r="BC19" s="2" t="n">
        <v>14934648663.530001</v>
      </c>
      <c r="BD19" s="2" t="n">
        <v>16385953257.190001</v>
      </c>
      <c r="BE19" s="2" t="n">
        <v>18671242612.23</v>
      </c>
      <c r="BF19" s="2" t="n">
        <v>19988571122.549999</v>
      </c>
      <c r="BG19" s="2" t="n">
        <v>17821299861.16</v>
      </c>
      <c r="BH19" s="2" t="n">
        <v>19758763290.467201</v>
      </c>
      <c r="BI19" s="2" t="n">
        <v>20584428339.4683</v>
      </c>
      <c r="BJ19" s="2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2" t="s">
        <v>533</v>
      </c>
      <c r="O20" s="2"/>
      <c r="P20" s="2"/>
      <c r="Q20" s="2" t="n">
        <v>491624000</v>
      </c>
      <c r="R20" s="2" t="n">
        <v>1965596000</v>
      </c>
      <c r="S20" s="2" t="n">
        <v>1337919000</v>
      </c>
      <c r="T20" s="2" t="n">
        <v>1463387000</v>
      </c>
      <c r="U20" s="2" t="n">
        <v>2580632000</v>
      </c>
      <c r="V20" s="2" t="n">
        <v>3674948000</v>
      </c>
      <c r="W20" s="2" t="n">
        <v>4699955000</v>
      </c>
      <c r="X20" s="2" t="n">
        <v>3966962000</v>
      </c>
      <c r="Y20" s="2" t="n">
        <v>3146355000</v>
      </c>
      <c r="Z20" s="2" t="n">
        <v>1041773000</v>
      </c>
      <c r="AA20" s="2" t="n">
        <v>1063478000</v>
      </c>
      <c r="AB20" s="2" t="n">
        <v>856769000</v>
      </c>
      <c r="AC20" s="2" t="n">
        <v>1024171000</v>
      </c>
      <c r="AD20" s="2" t="n">
        <v>1097988000</v>
      </c>
      <c r="AE20" s="2" t="n">
        <v>568601000</v>
      </c>
      <c r="AF20" s="2" t="n">
        <v>428951000</v>
      </c>
      <c r="AG20" s="2" t="n">
        <v>759798000</v>
      </c>
      <c r="AH20" s="2" t="n">
        <v>1075875000</v>
      </c>
      <c r="AI20" s="2" t="n">
        <v>870067311</v>
      </c>
      <c r="AJ20" s="2" t="n">
        <v>813307572</v>
      </c>
      <c r="AK20" s="2" t="n">
        <v>750662198</v>
      </c>
      <c r="AL20" s="2" t="n">
        <v>767146501</v>
      </c>
      <c r="AM20" s="2" t="n">
        <v>1431188830</v>
      </c>
      <c r="AN20" s="2" t="n">
        <v>924381761</v>
      </c>
      <c r="AO20" s="2" t="n">
        <v>514137199</v>
      </c>
      <c r="AP20" s="2" t="n">
        <v>962555992</v>
      </c>
      <c r="AQ20" s="2" t="n">
        <v>4636478208</v>
      </c>
      <c r="AR20" s="2" t="n">
        <v>1299752604.71</v>
      </c>
      <c r="AS20" s="2" t="n">
        <v>1780408223.6500001</v>
      </c>
      <c r="AT20" s="2" t="n">
        <v>4037968693.3200002</v>
      </c>
      <c r="AU20" s="2" t="n">
        <v>3519218009.6300001</v>
      </c>
      <c r="AV20" s="2" t="n">
        <v>1641020029.8499999</v>
      </c>
      <c r="AW20" s="2" t="n">
        <v>1542926645.4100001</v>
      </c>
      <c r="AX20" s="2" t="n">
        <v>597014512.41999996</v>
      </c>
      <c r="AY20" s="2" t="n">
        <v>484913062.51999998</v>
      </c>
      <c r="AZ20" s="2" t="n">
        <v>478783118.07999998</v>
      </c>
      <c r="BA20" s="2" t="n">
        <v>358264675.10000002</v>
      </c>
      <c r="BB20" s="2" t="n">
        <v>334849309.81</v>
      </c>
      <c r="BC20" s="2" t="n">
        <v>323629422.77999997</v>
      </c>
      <c r="BD20" s="2" t="n">
        <v>237375942.47</v>
      </c>
      <c r="BE20" s="2" t="n">
        <v>189464904.78999999</v>
      </c>
      <c r="BF20" s="2" t="n">
        <v>373009799.01999998</v>
      </c>
      <c r="BG20" s="2" t="n">
        <v>186860452.56999999</v>
      </c>
      <c r="BH20" s="2" t="n">
        <v>124949258.517</v>
      </c>
      <c r="BI20" s="2" t="n">
        <v>390349659.91750002</v>
      </c>
      <c r="BJ20" s="2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2" t="s">
        <v>534</v>
      </c>
      <c r="O21" s="2"/>
      <c r="P21" s="2"/>
      <c r="Q21" s="2" t="n">
        <v>871720000</v>
      </c>
      <c r="R21" s="2" t="n">
        <v>1164430000</v>
      </c>
      <c r="S21" s="2" t="n">
        <v>1717793000</v>
      </c>
      <c r="T21" s="2" t="n">
        <v>2619431000</v>
      </c>
      <c r="U21" s="2" t="n">
        <v>2629028000</v>
      </c>
      <c r="V21" s="2" t="n">
        <v>3554613000</v>
      </c>
      <c r="W21" s="2" t="n">
        <v>3348373000</v>
      </c>
      <c r="X21" s="2" t="n">
        <v>2422330000</v>
      </c>
      <c r="Y21" s="2" t="n">
        <v>2535154000</v>
      </c>
      <c r="Z21" s="2" t="n">
        <v>2486706000</v>
      </c>
      <c r="AA21" s="2" t="n">
        <v>2627959000</v>
      </c>
      <c r="AB21" s="2" t="n">
        <v>2563677000</v>
      </c>
      <c r="AC21" s="2" t="n">
        <v>1471786000</v>
      </c>
      <c r="AD21" s="2" t="n">
        <v>1107594000</v>
      </c>
      <c r="AE21" s="2" t="n">
        <v>1323069000</v>
      </c>
      <c r="AF21" s="2" t="n">
        <v>556490000</v>
      </c>
      <c r="AG21" s="2" t="n">
        <v>1074222000</v>
      </c>
      <c r="AH21" s="2" t="n">
        <v>892376000</v>
      </c>
      <c r="AI21" s="2" t="n">
        <v>438749053</v>
      </c>
      <c r="AJ21" s="2" t="n">
        <v>386418599</v>
      </c>
      <c r="AK21" s="2" t="n">
        <v>393216748</v>
      </c>
      <c r="AL21" s="2" t="n">
        <v>310043347</v>
      </c>
      <c r="AM21" s="2" t="n">
        <v>730310849</v>
      </c>
      <c r="AN21" s="2" t="n">
        <v>491784340</v>
      </c>
      <c r="AO21" s="2" t="n">
        <v>624467920.5</v>
      </c>
      <c r="AP21" s="2" t="n">
        <v>1286485071.24</v>
      </c>
      <c r="AQ21" s="2" t="n">
        <v>1521294488.0699999</v>
      </c>
      <c r="AR21" s="2" t="n">
        <v>1147441913.55</v>
      </c>
      <c r="AS21" s="2" t="n">
        <v>870686511.10000002</v>
      </c>
      <c r="AT21" s="2" t="n">
        <v>1054744443.67</v>
      </c>
      <c r="AU21" s="2" t="n">
        <v>1822231276.9100001</v>
      </c>
      <c r="AV21" s="2" t="n">
        <v>1806504303.26</v>
      </c>
      <c r="AW21" s="2" t="n">
        <v>1524626540.23</v>
      </c>
      <c r="AX21" s="2" t="n">
        <v>1228489860.3499999</v>
      </c>
      <c r="AY21" s="2" t="n">
        <v>947222032.69000006</v>
      </c>
      <c r="AZ21" s="2" t="n">
        <v>815243695.74000001</v>
      </c>
      <c r="BA21" s="2" t="n">
        <v>647581640.03999996</v>
      </c>
      <c r="BB21" s="2" t="n">
        <v>642107803.07000005</v>
      </c>
      <c r="BC21" s="2" t="n">
        <v>598621314.92999995</v>
      </c>
      <c r="BD21" s="2" t="n">
        <v>735355550.28999996</v>
      </c>
      <c r="BE21" s="2" t="n">
        <v>527836448.23000002</v>
      </c>
      <c r="BF21" s="2" t="n">
        <v>539412546.19000006</v>
      </c>
      <c r="BG21" s="2" t="n">
        <v>677651075.91999996</v>
      </c>
      <c r="BH21" s="2" t="n">
        <v>1686058892.6524</v>
      </c>
      <c r="BI21" s="2" t="n">
        <v>1408757620.5771999</v>
      </c>
      <c r="BJ21" s="2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2" t="s">
        <v>538</v>
      </c>
      <c r="O22" s="2"/>
      <c r="P22" s="2"/>
      <c r="Q22" s="2" t="n">
        <v>4170022000</v>
      </c>
      <c r="R22" s="2" t="n">
        <v>7000646000</v>
      </c>
      <c r="S22" s="2" t="n">
        <v>10001470000</v>
      </c>
      <c r="T22" s="2" t="n">
        <v>7277900000</v>
      </c>
      <c r="U22" s="2" t="n">
        <v>5644190000</v>
      </c>
      <c r="V22" s="2" t="n">
        <v>7406122000</v>
      </c>
      <c r="W22" s="2" t="n">
        <v>7496505000</v>
      </c>
      <c r="X22" s="2" t="n">
        <v>9737774000</v>
      </c>
      <c r="Y22" s="2" t="n">
        <v>4131361000</v>
      </c>
      <c r="Z22" s="2" t="n">
        <v>4602158000</v>
      </c>
      <c r="AA22" s="2" t="n">
        <v>4443451000</v>
      </c>
      <c r="AB22" s="2" t="n">
        <v>4952570000</v>
      </c>
      <c r="AC22" s="2" t="n">
        <v>5956420000</v>
      </c>
      <c r="AD22" s="2" t="n">
        <v>3578315000</v>
      </c>
      <c r="AE22" s="2" t="n">
        <v>4399947000</v>
      </c>
      <c r="AF22" s="2" t="n">
        <v>4463954000</v>
      </c>
      <c r="AG22" s="2" t="n">
        <v>3449213000</v>
      </c>
      <c r="AH22" s="2" t="n">
        <v>3941070000</v>
      </c>
      <c r="AI22" s="2" t="n">
        <v>4263986411</v>
      </c>
      <c r="AJ22" s="2" t="n">
        <v>3204609188</v>
      </c>
      <c r="AK22" s="2" t="n">
        <v>3048248101</v>
      </c>
      <c r="AL22" s="2" t="n">
        <v>4353251695</v>
      </c>
      <c r="AM22" s="2" t="n">
        <v>5108936575</v>
      </c>
      <c r="AN22" s="2" t="n">
        <v>6382329324</v>
      </c>
      <c r="AO22" s="2" t="n">
        <v>7336510581.6400003</v>
      </c>
      <c r="AP22" s="2" t="n">
        <v>8193248869.0100002</v>
      </c>
      <c r="AQ22" s="2" t="n">
        <v>12878240661.15</v>
      </c>
      <c r="AR22" s="2" t="n">
        <v>14713648277.190001</v>
      </c>
      <c r="AS22" s="2" t="n">
        <v>12386321196.290001</v>
      </c>
      <c r="AT22" s="2" t="n">
        <v>15221879868.09</v>
      </c>
      <c r="AU22" s="2" t="n">
        <v>18808357754.98</v>
      </c>
      <c r="AV22" s="2" t="n">
        <v>12865813519.57</v>
      </c>
      <c r="AW22" s="2" t="n">
        <v>14458312026.799999</v>
      </c>
      <c r="AX22" s="2" t="n">
        <v>21984233846.68</v>
      </c>
      <c r="AY22" s="2" t="n">
        <v>14655441776.690001</v>
      </c>
      <c r="AZ22" s="2" t="n">
        <v>9051568308.9400005</v>
      </c>
      <c r="BA22" s="2" t="n">
        <v>6801325326.5100002</v>
      </c>
      <c r="BB22" s="2" t="n">
        <v>5475040404.6000004</v>
      </c>
      <c r="BC22" s="2" t="n">
        <v>7073144799.6800003</v>
      </c>
      <c r="BD22" s="2" t="n">
        <v>8062069288.3599997</v>
      </c>
      <c r="BE22" s="2" t="n">
        <v>6979019527.5299997</v>
      </c>
      <c r="BF22" s="2" t="n">
        <v>6173307474.3100004</v>
      </c>
      <c r="BG22" s="2" t="n">
        <v>6679981660.6199999</v>
      </c>
      <c r="BH22" s="2" t="n">
        <v>13191956569.6819</v>
      </c>
      <c r="BI22" s="2" t="n">
        <v>12492001674.3454</v>
      </c>
      <c r="BJ22" s="2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2" t="s">
        <v>539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 t="n">
        <v>304000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2" t="s">
        <v>535</v>
      </c>
      <c r="O24" s="2"/>
      <c r="P24" s="2"/>
      <c r="Q24" s="2" t="n">
        <v>134396000</v>
      </c>
      <c r="R24" s="2" t="n">
        <v>272949000</v>
      </c>
      <c r="S24" s="2" t="n">
        <v>306265000</v>
      </c>
      <c r="T24" s="2" t="n">
        <v>1547927000</v>
      </c>
      <c r="U24" s="2" t="n">
        <v>1415862000</v>
      </c>
      <c r="V24" s="2" t="n">
        <v>721513000</v>
      </c>
      <c r="W24" s="2" t="n">
        <v>742886000</v>
      </c>
      <c r="X24" s="2" t="n">
        <v>292598000</v>
      </c>
      <c r="Y24" s="2" t="n">
        <v>564492000</v>
      </c>
      <c r="Z24" s="2" t="n">
        <v>965600000</v>
      </c>
      <c r="AA24" s="2" t="n">
        <v>1133643000</v>
      </c>
      <c r="AB24" s="2" t="n">
        <v>990452000</v>
      </c>
      <c r="AC24" s="2" t="n">
        <v>688156000</v>
      </c>
      <c r="AD24" s="2" t="n">
        <v>887497000</v>
      </c>
      <c r="AE24" s="2" t="n">
        <v>946331000</v>
      </c>
      <c r="AF24" s="2" t="n">
        <v>972569000</v>
      </c>
      <c r="AG24" s="2" t="n">
        <v>1158876000</v>
      </c>
      <c r="AH24" s="2" t="n">
        <v>700361000</v>
      </c>
      <c r="AI24" s="2" t="n">
        <v>381062795</v>
      </c>
      <c r="AJ24" s="2" t="n">
        <v>709135374</v>
      </c>
      <c r="AK24" s="2" t="n">
        <v>1141588787</v>
      </c>
      <c r="AL24" s="2" t="n">
        <v>791733282</v>
      </c>
      <c r="AM24" s="2" t="n">
        <v>670519818</v>
      </c>
      <c r="AN24" s="2" t="n">
        <v>471996230</v>
      </c>
      <c r="AO24" s="2" t="n">
        <v>1337568593</v>
      </c>
      <c r="AP24" s="2" t="n">
        <v>612811350.07000005</v>
      </c>
      <c r="AQ24" s="2" t="n">
        <v>2374389261.9200001</v>
      </c>
      <c r="AR24" s="2" t="n">
        <v>2445421623.9099998</v>
      </c>
      <c r="AS24" s="2" t="n">
        <v>2276674817.9699998</v>
      </c>
      <c r="AT24" s="2" t="n">
        <v>2658393661.1900001</v>
      </c>
      <c r="AU24" s="2" t="n">
        <v>536089536.38999999</v>
      </c>
      <c r="AV24" s="2" t="n">
        <v>571468143.59000003</v>
      </c>
      <c r="AW24" s="2" t="n">
        <v>171016724.61000001</v>
      </c>
      <c r="AX24" s="2" t="n">
        <v>384213909.22000003</v>
      </c>
      <c r="AY24" s="2" t="n">
        <v>377624860.72000003</v>
      </c>
      <c r="AZ24" s="2" t="n">
        <v>48021570.710000001</v>
      </c>
      <c r="BA24" s="2" t="n">
        <v>27049017.719999999</v>
      </c>
      <c r="BB24" s="2" t="n">
        <v>46279698.740000002</v>
      </c>
      <c r="BC24" s="2" t="n">
        <v>9043680.4100000001</v>
      </c>
      <c r="BD24" s="2" t="n">
        <v>5053339.8</v>
      </c>
      <c r="BE24" s="2" t="n">
        <v>-11272559.98</v>
      </c>
      <c r="BF24" s="2" t="n">
        <v>39722527.170000002</v>
      </c>
      <c r="BG24" s="2" t="n">
        <v>24859290.440000001</v>
      </c>
      <c r="BH24" s="2" t="n">
        <v>39908847.177100003</v>
      </c>
      <c r="BI24" s="2" t="n">
        <v>60211442.999300003</v>
      </c>
      <c r="BJ24" s="2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2" t="s">
        <v>537</v>
      </c>
      <c r="O25" s="2"/>
      <c r="P25" s="2"/>
      <c r="Q25" s="2" t="n">
        <v>7739000</v>
      </c>
      <c r="R25" s="2" t="n">
        <v>10660000</v>
      </c>
      <c r="S25" s="2" t="n">
        <v>17162000</v>
      </c>
      <c r="T25" s="2" t="n">
        <v>13527000</v>
      </c>
      <c r="U25" s="2" t="n">
        <v>6207000</v>
      </c>
      <c r="V25" s="2" t="n">
        <v>6836000</v>
      </c>
      <c r="W25" s="2" t="n">
        <v>24028000</v>
      </c>
      <c r="X25" s="2" t="n">
        <v>23268000</v>
      </c>
      <c r="Y25" s="2" t="n">
        <v>16350000</v>
      </c>
      <c r="Z25" s="2" t="n">
        <v>353540000</v>
      </c>
      <c r="AA25" s="2" t="n">
        <v>181786000</v>
      </c>
      <c r="AB25" s="2" t="n">
        <v>214606000</v>
      </c>
      <c r="AC25" s="2" t="n">
        <v>451712000</v>
      </c>
      <c r="AD25" s="2" t="n">
        <v>741600000</v>
      </c>
      <c r="AE25" s="2" t="n">
        <v>590122000</v>
      </c>
      <c r="AF25" s="2" t="n">
        <v>362184000</v>
      </c>
      <c r="AG25" s="2" t="n">
        <v>418267386.06</v>
      </c>
      <c r="AH25" s="2" t="n">
        <v>381665103.00999999</v>
      </c>
      <c r="AI25" s="2" t="n">
        <v>176938481.90000001</v>
      </c>
      <c r="AJ25" s="2" t="n">
        <v>311423260</v>
      </c>
      <c r="AK25" s="2" t="n">
        <v>345197691</v>
      </c>
      <c r="AL25" s="2" t="n">
        <v>79780463</v>
      </c>
      <c r="AM25" s="2" t="n">
        <v>554819948</v>
      </c>
      <c r="AN25" s="2" t="n">
        <v>308670388</v>
      </c>
      <c r="AO25" s="2" t="n">
        <v>424726593</v>
      </c>
      <c r="AP25" s="2" t="n">
        <v>338667831</v>
      </c>
      <c r="AQ25" s="2" t="n">
        <v>710992799</v>
      </c>
      <c r="AR25" s="2" t="n">
        <v>305248295</v>
      </c>
      <c r="AS25" s="2" t="n">
        <v>166191118.61000001</v>
      </c>
      <c r="AT25" s="2" t="n">
        <v>219856299.19</v>
      </c>
      <c r="AU25" s="2" t="n">
        <v>86368394.730000004</v>
      </c>
      <c r="AV25" s="2" t="n">
        <v>238028859.40000001</v>
      </c>
      <c r="AW25" s="2" t="n">
        <v>1842231701.8399999</v>
      </c>
      <c r="AX25" s="2" t="n">
        <v>2922583765.8299999</v>
      </c>
      <c r="AY25" s="2" t="n">
        <v>1832258611.05</v>
      </c>
      <c r="AZ25" s="2" t="n">
        <v>1469568636.5899999</v>
      </c>
      <c r="BA25" s="2" t="n">
        <v>1155957318.9400001</v>
      </c>
      <c r="BB25" s="2" t="n">
        <v>882694463.42999995</v>
      </c>
      <c r="BC25" s="2" t="n">
        <v>1209783725.1500001</v>
      </c>
      <c r="BD25" s="2" t="n">
        <v>1591384927.76</v>
      </c>
      <c r="BE25" s="2" t="n">
        <v>2118846926.74</v>
      </c>
      <c r="BF25" s="2" t="n">
        <v>1731773182.79</v>
      </c>
      <c r="BG25" s="2" t="n">
        <v>2346559676.0500002</v>
      </c>
      <c r="BH25" s="2" t="n">
        <v>2468215063.0205002</v>
      </c>
      <c r="BI25" s="2" t="n">
        <v>2630547847.8959999</v>
      </c>
      <c r="BJ25" s="2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2" t="s">
        <v>533</v>
      </c>
      <c r="O26" s="2"/>
      <c r="P26" s="2"/>
      <c r="Q26" s="2" t="n">
        <v>2843447000</v>
      </c>
      <c r="R26" s="2" t="n">
        <v>2727400000</v>
      </c>
      <c r="S26" s="2" t="n">
        <v>3730405000</v>
      </c>
      <c r="T26" s="2" t="n">
        <v>5190332000</v>
      </c>
      <c r="U26" s="2" t="n">
        <v>7849283000</v>
      </c>
      <c r="V26" s="2" t="n">
        <v>12272978000</v>
      </c>
      <c r="W26" s="2" t="n">
        <v>10521826000</v>
      </c>
      <c r="X26" s="2" t="n">
        <v>10448688000</v>
      </c>
      <c r="Y26" s="2" t="n">
        <v>10682003000</v>
      </c>
      <c r="Z26" s="2" t="n">
        <v>9717187000</v>
      </c>
      <c r="AA26" s="2" t="n">
        <v>4014266000</v>
      </c>
      <c r="AB26" s="2" t="n">
        <v>4322029000</v>
      </c>
      <c r="AC26" s="2" t="n">
        <v>4664452000</v>
      </c>
      <c r="AD26" s="2" t="n">
        <v>3449366000</v>
      </c>
      <c r="AE26" s="2" t="n">
        <v>4045024000</v>
      </c>
      <c r="AF26" s="2" t="n">
        <v>4915563000</v>
      </c>
      <c r="AG26" s="2" t="n">
        <v>5235258000</v>
      </c>
      <c r="AH26" s="2" t="n">
        <v>3058968000</v>
      </c>
      <c r="AI26" s="2" t="n">
        <v>2629203950</v>
      </c>
      <c r="AJ26" s="2" t="n">
        <v>1150279331</v>
      </c>
      <c r="AK26" s="2" t="n">
        <v>649882402</v>
      </c>
      <c r="AL26" s="2" t="n">
        <v>627739331</v>
      </c>
      <c r="AM26" s="2" t="n">
        <v>873515726</v>
      </c>
      <c r="AN26" s="2" t="n">
        <v>975614389</v>
      </c>
      <c r="AO26" s="2" t="n">
        <v>1314312088</v>
      </c>
      <c r="AP26" s="2" t="n">
        <v>1085075647</v>
      </c>
      <c r="AQ26" s="2" t="n">
        <v>920758905</v>
      </c>
      <c r="AR26" s="2" t="n">
        <v>1155705100.9000001</v>
      </c>
      <c r="AS26" s="2" t="n">
        <v>1872639789.54</v>
      </c>
      <c r="AT26" s="2" t="n">
        <v>1129364881.28</v>
      </c>
      <c r="AU26" s="2" t="n">
        <v>1280524612</v>
      </c>
      <c r="AV26" s="2" t="n">
        <v>2293455097.0700002</v>
      </c>
      <c r="AW26" s="2" t="n">
        <v>2955920031.9400001</v>
      </c>
      <c r="AX26" s="2" t="n">
        <v>2853972512.5799999</v>
      </c>
      <c r="AY26" s="2" t="n">
        <v>4522473175.0500002</v>
      </c>
      <c r="AZ26" s="2" t="n">
        <v>6051447200.3599997</v>
      </c>
      <c r="BA26" s="2" t="n">
        <v>4392091406.8400002</v>
      </c>
      <c r="BB26" s="2" t="n">
        <v>7770045348.0699997</v>
      </c>
      <c r="BC26" s="2" t="n">
        <v>7739662220.3900003</v>
      </c>
      <c r="BD26" s="2" t="n">
        <v>13723792071.129999</v>
      </c>
      <c r="BE26" s="2" t="n">
        <v>9913654518.0900002</v>
      </c>
      <c r="BF26" s="2" t="n">
        <v>10564456866.07</v>
      </c>
      <c r="BG26" s="2" t="n">
        <v>11417258620.219999</v>
      </c>
      <c r="BH26" s="2" t="n">
        <v>6986594638.8711996</v>
      </c>
      <c r="BI26" s="2" t="n">
        <v>9333039016.0335007</v>
      </c>
      <c r="BJ26" s="2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2" t="s">
        <v>534</v>
      </c>
      <c r="O27" s="2"/>
      <c r="P27" s="2"/>
      <c r="Q27" s="2" t="n">
        <v>1215994000</v>
      </c>
      <c r="R27" s="2" t="n">
        <v>1482184000</v>
      </c>
      <c r="S27" s="2" t="n">
        <v>2432937000</v>
      </c>
      <c r="T27" s="2" t="n">
        <v>2796002000</v>
      </c>
      <c r="U27" s="2" t="n">
        <v>2899246000</v>
      </c>
      <c r="V27" s="2" t="n">
        <v>2409228000</v>
      </c>
      <c r="W27" s="2" t="n">
        <v>1829233000</v>
      </c>
      <c r="X27" s="2" t="n">
        <v>2361467000</v>
      </c>
      <c r="Y27" s="2" t="n">
        <v>532965000</v>
      </c>
      <c r="Z27" s="2" t="n">
        <v>360198000</v>
      </c>
      <c r="AA27" s="2" t="n">
        <v>308957000</v>
      </c>
      <c r="AB27" s="2" t="n">
        <v>549093000</v>
      </c>
      <c r="AC27" s="2" t="n">
        <v>162224000</v>
      </c>
      <c r="AD27" s="2" t="n">
        <v>128991000</v>
      </c>
      <c r="AE27" s="2" t="n">
        <v>232613000</v>
      </c>
      <c r="AF27" s="2" t="n">
        <v>351601000</v>
      </c>
      <c r="AG27" s="2" t="n">
        <v>220385000</v>
      </c>
      <c r="AH27" s="2" t="n">
        <v>83266000</v>
      </c>
      <c r="AI27" s="2" t="n">
        <v>74301478</v>
      </c>
      <c r="AJ27" s="2" t="n">
        <v>62015860</v>
      </c>
      <c r="AK27" s="2" t="n">
        <v>182881335</v>
      </c>
      <c r="AL27" s="2" t="n">
        <v>327211693</v>
      </c>
      <c r="AM27" s="2" t="n">
        <v>133412574</v>
      </c>
      <c r="AN27" s="2" t="n">
        <v>494933843</v>
      </c>
      <c r="AO27" s="2" t="n">
        <v>509925583</v>
      </c>
      <c r="AP27" s="2" t="n">
        <v>300629841</v>
      </c>
      <c r="AQ27" s="2" t="n">
        <v>444596893</v>
      </c>
      <c r="AR27" s="2" t="n">
        <v>470977818.83999997</v>
      </c>
      <c r="AS27" s="2" t="n">
        <v>85214962.379999995</v>
      </c>
      <c r="AT27" s="2" t="n">
        <v>105765134.64</v>
      </c>
      <c r="AU27" s="2" t="n">
        <v>282997949.82999998</v>
      </c>
      <c r="AV27" s="2" t="n">
        <v>1829978921.27</v>
      </c>
      <c r="AW27" s="2" t="n">
        <v>625985455.19000006</v>
      </c>
      <c r="AX27" s="2" t="n">
        <v>1220707779.74</v>
      </c>
      <c r="AY27" s="2" t="n">
        <v>570586270.60000002</v>
      </c>
      <c r="AZ27" s="2" t="n">
        <v>924960807.63</v>
      </c>
      <c r="BA27" s="2" t="n">
        <v>2963555764.0500002</v>
      </c>
      <c r="BB27" s="2" t="n">
        <v>3391570817.8299999</v>
      </c>
      <c r="BC27" s="2" t="n">
        <v>3411865995.4899998</v>
      </c>
      <c r="BD27" s="2" t="n">
        <v>9305835831.0599995</v>
      </c>
      <c r="BE27" s="2" t="n">
        <v>10601877980.110001</v>
      </c>
      <c r="BF27" s="2" t="n">
        <v>6945674938.9300003</v>
      </c>
      <c r="BG27" s="2" t="n">
        <v>4529204601.2299995</v>
      </c>
      <c r="BH27" s="2" t="n">
        <v>4143776578.3884001</v>
      </c>
      <c r="BI27" s="2" t="n">
        <v>7469329625.3226004</v>
      </c>
      <c r="BJ27" s="2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2" t="s">
        <v>538</v>
      </c>
      <c r="O28" s="2"/>
      <c r="P28" s="2"/>
      <c r="Q28" s="2" t="n">
        <v>34673000</v>
      </c>
      <c r="R28" s="2" t="n">
        <v>622000</v>
      </c>
      <c r="S28" s="2" t="n">
        <v>901000</v>
      </c>
      <c r="T28" s="2" t="n">
        <v>53000</v>
      </c>
      <c r="U28" s="2" t="n">
        <v>97000</v>
      </c>
      <c r="V28" s="2"/>
      <c r="W28" s="2"/>
      <c r="X28" s="2" t="n">
        <v>90000</v>
      </c>
      <c r="Y28" s="2"/>
      <c r="Z28" s="2"/>
      <c r="AA28" s="2" t="n">
        <v>109000</v>
      </c>
      <c r="AB28" s="2"/>
      <c r="AC28" s="2" t="n">
        <v>72000</v>
      </c>
      <c r="AD28" s="2"/>
      <c r="AE28" s="2" t="n">
        <v>58000</v>
      </c>
      <c r="AF28" s="2"/>
      <c r="AG28" s="2" t="n">
        <v>-2358000</v>
      </c>
      <c r="AH28" s="2" t="n">
        <v>1699000</v>
      </c>
      <c r="AI28" s="2" t="n">
        <v>7631965</v>
      </c>
      <c r="AJ28" s="2" t="n">
        <v>68132</v>
      </c>
      <c r="AK28" s="2"/>
      <c r="AL28" s="2" t="n">
        <v>0</v>
      </c>
      <c r="AM28" s="2" t="n">
        <v>26868</v>
      </c>
      <c r="AN28" s="2" t="n">
        <v>31806</v>
      </c>
      <c r="AO28" s="2" t="n">
        <v>161303375</v>
      </c>
      <c r="AP28" s="2" t="n">
        <v>120226699</v>
      </c>
      <c r="AQ28" s="2" t="n">
        <v>159773061</v>
      </c>
      <c r="AR28" s="2" t="n">
        <v>215746803</v>
      </c>
      <c r="AS28" s="2" t="n">
        <v>143420960.96000001</v>
      </c>
      <c r="AT28" s="2" t="n">
        <v>177198838.5</v>
      </c>
      <c r="AU28" s="2" t="n">
        <v>54915629.25</v>
      </c>
      <c r="AV28" s="2" t="n">
        <v>90616637.420000002</v>
      </c>
      <c r="AW28" s="2" t="n">
        <v>85304547.290000007</v>
      </c>
      <c r="AX28" s="2" t="n">
        <v>116395984.58</v>
      </c>
      <c r="AY28" s="2" t="n">
        <v>88979292.540000007</v>
      </c>
      <c r="AZ28" s="2" t="n">
        <v>126333603.62</v>
      </c>
      <c r="BA28" s="2" t="n">
        <v>148463427.12</v>
      </c>
      <c r="BB28" s="2" t="n">
        <v>49880997.020000003</v>
      </c>
      <c r="BC28" s="2" t="n">
        <v>58089598.740000002</v>
      </c>
      <c r="BD28" s="2" t="n">
        <v>230943101.86000001</v>
      </c>
      <c r="BE28" s="2" t="n">
        <v>172639717.66</v>
      </c>
      <c r="BF28" s="2" t="n">
        <v>307477421.85000002</v>
      </c>
      <c r="BG28" s="2" t="n">
        <v>234403444.61000001</v>
      </c>
      <c r="BH28" s="2" t="n">
        <v>242962432.5993</v>
      </c>
      <c r="BI28" s="2" t="n">
        <v>198257460.2139</v>
      </c>
      <c r="BJ28" s="2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2" t="s">
        <v>539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 t="n">
        <v>38937636.299999997</v>
      </c>
      <c r="AX29" s="2" t="n">
        <v>161511086.38999999</v>
      </c>
      <c r="AY29" s="2" t="n">
        <v>185711941.31</v>
      </c>
      <c r="AZ29" s="2" t="n">
        <v>251287892.59999999</v>
      </c>
      <c r="BA29" s="2" t="n">
        <v>230968513.06</v>
      </c>
      <c r="BB29" s="2" t="n">
        <v>431504533.25999999</v>
      </c>
      <c r="BC29" s="2" t="n">
        <v>604922816.24000001</v>
      </c>
      <c r="BD29" s="2" t="n">
        <v>2418842354.1999998</v>
      </c>
      <c r="BE29" s="2" t="n">
        <v>3435317641.2600002</v>
      </c>
      <c r="BF29" s="2" t="n">
        <v>2965566982.1399999</v>
      </c>
      <c r="BG29" s="2" t="n">
        <v>1566759705.6300001</v>
      </c>
      <c r="BH29" s="2" t="n">
        <v>3001091469.835</v>
      </c>
      <c r="BI29" s="2" t="n">
        <v>1079748591.5806999</v>
      </c>
      <c r="BJ29" s="2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2" t="s">
        <v>535</v>
      </c>
      <c r="O30" s="2"/>
      <c r="P30" s="2"/>
      <c r="Q30" s="2" t="n">
        <v>4571475000</v>
      </c>
      <c r="R30" s="2" t="n">
        <v>3835761000</v>
      </c>
      <c r="S30" s="2" t="n">
        <v>5308789000</v>
      </c>
      <c r="T30" s="2" t="n">
        <v>7790591000</v>
      </c>
      <c r="U30" s="2" t="n">
        <v>11454250000</v>
      </c>
      <c r="V30" s="2" t="n">
        <v>6102017000</v>
      </c>
      <c r="W30" s="2" t="n">
        <v>7563081000</v>
      </c>
      <c r="X30" s="2" t="n">
        <v>6230013000</v>
      </c>
      <c r="Y30" s="2" t="n">
        <v>7846797000</v>
      </c>
      <c r="Z30" s="2" t="n">
        <v>10140242000</v>
      </c>
      <c r="AA30" s="2" t="n">
        <v>6223960000</v>
      </c>
      <c r="AB30" s="2" t="n">
        <v>6912906580</v>
      </c>
      <c r="AC30" s="2" t="n">
        <v>5680812000</v>
      </c>
      <c r="AD30" s="2" t="n">
        <v>4084155000</v>
      </c>
      <c r="AE30" s="2" t="n">
        <v>3330317000</v>
      </c>
      <c r="AF30" s="2" t="n">
        <v>3254725000</v>
      </c>
      <c r="AG30" s="2" t="n">
        <v>6072891000</v>
      </c>
      <c r="AH30" s="2" t="n">
        <v>3811565000</v>
      </c>
      <c r="AI30" s="2" t="n">
        <v>2996646324</v>
      </c>
      <c r="AJ30" s="2" t="n">
        <v>4612135452</v>
      </c>
      <c r="AK30" s="2" t="n">
        <v>5239905622</v>
      </c>
      <c r="AL30" s="2" t="n">
        <v>5099407077</v>
      </c>
      <c r="AM30" s="2" t="n">
        <v>5028683751</v>
      </c>
      <c r="AN30" s="2" t="n">
        <v>6823038459</v>
      </c>
      <c r="AO30" s="2" t="n">
        <v>6563049956</v>
      </c>
      <c r="AP30" s="2" t="n">
        <v>7922198829.7399998</v>
      </c>
      <c r="AQ30" s="2" t="n">
        <v>4831256610</v>
      </c>
      <c r="AR30" s="2" t="n">
        <v>4821440356</v>
      </c>
      <c r="AS30" s="2" t="n">
        <v>2998118694.1900001</v>
      </c>
      <c r="AT30" s="2" t="n">
        <v>3728737708.98</v>
      </c>
      <c r="AU30" s="2" t="n">
        <v>7489673750.8500004</v>
      </c>
      <c r="AV30" s="2" t="n">
        <v>10252514325.48</v>
      </c>
      <c r="AW30" s="2" t="n">
        <v>20304060958.740002</v>
      </c>
      <c r="AX30" s="2" t="n">
        <v>22898884098.450001</v>
      </c>
      <c r="AY30" s="2" t="n">
        <v>28303709760.490002</v>
      </c>
      <c r="AZ30" s="2" t="n">
        <v>20764116338.810001</v>
      </c>
      <c r="BA30" s="2" t="n">
        <v>21005842644.380001</v>
      </c>
      <c r="BB30" s="2" t="n">
        <v>24353108185.099998</v>
      </c>
      <c r="BC30" s="2" t="n">
        <v>36743354766.370003</v>
      </c>
      <c r="BD30" s="2" t="n">
        <v>29531366705.389999</v>
      </c>
      <c r="BE30" s="2" t="n">
        <v>31201901605.16</v>
      </c>
      <c r="BF30" s="2" t="n">
        <v>54135488487.110001</v>
      </c>
      <c r="BG30" s="2" t="n">
        <v>17958150677.639999</v>
      </c>
      <c r="BH30" s="2" t="n">
        <v>29651642128.076698</v>
      </c>
      <c r="BI30" s="2" t="n">
        <v>46056121039.884499</v>
      </c>
      <c r="BJ30" s="2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2" t="s">
        <v>537</v>
      </c>
      <c r="O31" s="2"/>
      <c r="P31" s="2"/>
      <c r="Q31" s="2" t="n">
        <v>40359000</v>
      </c>
      <c r="R31" s="2" t="n">
        <v>20224000</v>
      </c>
      <c r="S31" s="2" t="n">
        <v>24782000</v>
      </c>
      <c r="T31" s="2" t="n">
        <v>17222000</v>
      </c>
      <c r="U31" s="2" t="n">
        <v>37980000</v>
      </c>
      <c r="V31" s="2" t="n">
        <v>72906000</v>
      </c>
      <c r="W31" s="2" t="n">
        <v>192204000</v>
      </c>
      <c r="X31" s="2" t="n">
        <v>228584000</v>
      </c>
      <c r="Y31" s="2" t="n">
        <v>100868000</v>
      </c>
      <c r="Z31" s="2" t="n">
        <v>68574000</v>
      </c>
      <c r="AA31" s="2" t="n">
        <v>87372000</v>
      </c>
      <c r="AB31" s="2" t="n">
        <v>120794000</v>
      </c>
      <c r="AC31" s="2" t="n">
        <v>115183000</v>
      </c>
      <c r="AD31" s="2" t="n">
        <v>75198000</v>
      </c>
      <c r="AE31" s="2" t="n">
        <v>105262000</v>
      </c>
      <c r="AF31" s="2" t="n">
        <v>115204000</v>
      </c>
      <c r="AG31" s="2" t="n">
        <v>83368000</v>
      </c>
      <c r="AH31" s="2" t="n">
        <v>122484000</v>
      </c>
      <c r="AI31" s="2" t="n">
        <v>51392422</v>
      </c>
      <c r="AJ31" s="2" t="n">
        <v>53850964</v>
      </c>
      <c r="AK31" s="2" t="n">
        <v>74889580</v>
      </c>
      <c r="AL31" s="2" t="n">
        <v>78740439</v>
      </c>
      <c r="AM31" s="2" t="n">
        <v>156954266</v>
      </c>
      <c r="AN31" s="2" t="n">
        <v>737946395</v>
      </c>
      <c r="AO31" s="2" t="n">
        <v>530641476</v>
      </c>
      <c r="AP31" s="2" t="n">
        <v>399380387.75</v>
      </c>
      <c r="AQ31" s="2" t="n">
        <v>487619633.91000003</v>
      </c>
      <c r="AR31" s="2" t="n">
        <v>418195994.36000001</v>
      </c>
      <c r="AS31" s="2" t="n">
        <v>451990735.10000002</v>
      </c>
      <c r="AT31" s="2" t="n">
        <v>208670134.78999999</v>
      </c>
      <c r="AU31" s="2" t="n">
        <v>199000557.86000001</v>
      </c>
      <c r="AV31" s="2" t="n">
        <v>469526960.01999998</v>
      </c>
      <c r="AW31" s="2" t="n">
        <v>511854051.82999998</v>
      </c>
      <c r="AX31" s="2" t="n">
        <v>648083484.73000002</v>
      </c>
      <c r="AY31" s="2" t="n">
        <v>991006611.91999996</v>
      </c>
      <c r="AZ31" s="2" t="n">
        <v>1307019828.0799999</v>
      </c>
      <c r="BA31" s="2" t="n">
        <v>650656683.76999998</v>
      </c>
      <c r="BB31" s="2" t="n">
        <v>453945200.74000001</v>
      </c>
      <c r="BC31" s="2" t="n">
        <v>365745907.87</v>
      </c>
      <c r="BD31" s="2" t="n">
        <v>144101644.05000001</v>
      </c>
      <c r="BE31" s="2" t="n">
        <v>159757647.31</v>
      </c>
      <c r="BF31" s="2" t="n">
        <v>345555227.66000003</v>
      </c>
      <c r="BG31" s="2" t="n">
        <v>636853129.01999998</v>
      </c>
      <c r="BH31" s="2" t="n">
        <v>448324777.09039998</v>
      </c>
      <c r="BI31" s="2" t="n">
        <v>520455681.63169998</v>
      </c>
      <c r="BJ31" s="2"/>
    </row>
    <row r="32">
      <c r="A32" t="n">
        <f t="shared" si="0"/>
        <v>0</v>
      </c>
      <c r="B32" t="str">
        <f t="shared" si="1"/>
        <v>Air Force</v>
      </c>
      <c r="N32" s="2" t="s">
        <v>533</v>
      </c>
      <c r="O32" s="2"/>
      <c r="P32" s="2"/>
      <c r="Q32" s="2" t="n">
        <v>1963955000</v>
      </c>
      <c r="R32" s="2" t="n">
        <v>3644687000</v>
      </c>
      <c r="S32" s="2" t="n">
        <v>3103086000</v>
      </c>
      <c r="T32" s="2" t="n">
        <v>3958896000</v>
      </c>
      <c r="U32" s="2" t="n">
        <v>2516766000</v>
      </c>
      <c r="V32" s="2" t="n">
        <v>2602358000</v>
      </c>
      <c r="W32" s="2" t="n">
        <v>3334380000</v>
      </c>
      <c r="X32" s="2" t="n">
        <v>2376033000</v>
      </c>
      <c r="Y32" s="2" t="n">
        <v>1780815000</v>
      </c>
      <c r="Z32" s="2" t="n">
        <v>2460733000</v>
      </c>
      <c r="AA32" s="2" t="n">
        <v>1555809000</v>
      </c>
      <c r="AB32" s="2" t="n">
        <v>1454617000</v>
      </c>
      <c r="AC32" s="2" t="n">
        <v>2517344000</v>
      </c>
      <c r="AD32" s="2" t="n">
        <v>1621548000</v>
      </c>
      <c r="AE32" s="2" t="n">
        <v>2594408000</v>
      </c>
      <c r="AF32" s="2" t="n">
        <v>3921479000</v>
      </c>
      <c r="AG32" s="2" t="n">
        <v>4466574000</v>
      </c>
      <c r="AH32" s="2" t="n">
        <v>7236449000</v>
      </c>
      <c r="AI32" s="2" t="n">
        <v>704029225</v>
      </c>
      <c r="AJ32" s="2" t="n">
        <v>730217487</v>
      </c>
      <c r="AK32" s="2" t="n">
        <v>1036564217</v>
      </c>
      <c r="AL32" s="2" t="n">
        <v>1399742453</v>
      </c>
      <c r="AM32" s="2" t="n">
        <v>1716947088</v>
      </c>
      <c r="AN32" s="2" t="n">
        <v>2000188827</v>
      </c>
      <c r="AO32" s="2" t="n">
        <v>2223134881.0300002</v>
      </c>
      <c r="AP32" s="2" t="n">
        <v>1984094224.48</v>
      </c>
      <c r="AQ32" s="2" t="n">
        <v>1645480238.1300001</v>
      </c>
      <c r="AR32" s="2" t="n">
        <v>1105864810.23</v>
      </c>
      <c r="AS32" s="2" t="n">
        <v>61765042.43</v>
      </c>
      <c r="AT32" s="2" t="n">
        <v>360441596.99000001</v>
      </c>
      <c r="AU32" s="2" t="n">
        <v>67636762.420000002</v>
      </c>
      <c r="AV32" s="2" t="n">
        <v>8326694.4100000001</v>
      </c>
      <c r="AW32" s="2" t="n">
        <v>-340982.39</v>
      </c>
      <c r="AX32" s="2" t="n">
        <v>-153172.97</v>
      </c>
      <c r="AY32" s="2" t="n">
        <v>-22673.14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/>
    </row>
    <row r="33">
      <c r="A33" t="n">
        <f t="shared" si="0"/>
        <v>0</v>
      </c>
      <c r="B33" t="str">
        <f t="shared" si="1"/>
        <v>Army</v>
      </c>
      <c r="N33" s="2" t="s">
        <v>534</v>
      </c>
      <c r="O33" s="2"/>
      <c r="P33" s="2"/>
      <c r="Q33" s="2" t="n">
        <v>2289719000</v>
      </c>
      <c r="R33" s="2" t="n">
        <v>3348441000</v>
      </c>
      <c r="S33" s="2" t="n">
        <v>3037980000</v>
      </c>
      <c r="T33" s="2" t="n">
        <v>3982358000</v>
      </c>
      <c r="U33" s="2" t="n">
        <v>1958999000</v>
      </c>
      <c r="V33" s="2" t="n">
        <v>1692184000</v>
      </c>
      <c r="W33" s="2" t="n">
        <v>1788882000</v>
      </c>
      <c r="X33" s="2" t="n">
        <v>1560831000</v>
      </c>
      <c r="Y33" s="2" t="n">
        <v>884875000</v>
      </c>
      <c r="Z33" s="2" t="n">
        <v>896663000</v>
      </c>
      <c r="AA33" s="2" t="n">
        <v>597794000</v>
      </c>
      <c r="AB33" s="2" t="n">
        <v>1001136000</v>
      </c>
      <c r="AC33" s="2" t="n">
        <v>2026959214.1099999</v>
      </c>
      <c r="AD33" s="2" t="n">
        <v>1667039000</v>
      </c>
      <c r="AE33" s="2" t="n">
        <v>3345080000</v>
      </c>
      <c r="AF33" s="2" t="n">
        <v>2038524000</v>
      </c>
      <c r="AG33" s="2" t="n">
        <v>1489082178</v>
      </c>
      <c r="AH33" s="2" t="n">
        <v>2033785000</v>
      </c>
      <c r="AI33" s="2" t="n">
        <v>779118321</v>
      </c>
      <c r="AJ33" s="2" t="n">
        <v>865176954.44000006</v>
      </c>
      <c r="AK33" s="2" t="n">
        <v>1378285383.0999999</v>
      </c>
      <c r="AL33" s="2" t="n">
        <v>1593352999.45</v>
      </c>
      <c r="AM33" s="2" t="n">
        <v>2041380483.26</v>
      </c>
      <c r="AN33" s="2" t="n">
        <v>2374429908.8299999</v>
      </c>
      <c r="AO33" s="2" t="n">
        <v>3054679572.52</v>
      </c>
      <c r="AP33" s="2" t="n">
        <v>3155539939.9499998</v>
      </c>
      <c r="AQ33" s="2" t="n">
        <v>2576760330.5799999</v>
      </c>
      <c r="AR33" s="2" t="n">
        <v>1263651578.71</v>
      </c>
      <c r="AS33" s="2" t="n">
        <v>33209177.34</v>
      </c>
      <c r="AT33" s="2" t="n">
        <v>75213067.040000007</v>
      </c>
      <c r="AU33" s="2" t="n">
        <v>-82635825.310000002</v>
      </c>
      <c r="AV33" s="2" t="n">
        <v>130458353.89</v>
      </c>
      <c r="AW33" s="2" t="n">
        <v>-568196.4</v>
      </c>
      <c r="AX33" s="2" t="n">
        <v>-682524.96</v>
      </c>
      <c r="AY33" s="2" t="n">
        <v>756560.09</v>
      </c>
      <c r="AZ33" s="2" t="n">
        <v>-2713465.38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/>
    </row>
    <row r="34">
      <c r="A34" t="n">
        <f t="shared" si="0"/>
        <v>0</v>
      </c>
      <c r="B34" t="str">
        <f t="shared" si="1"/>
        <v>DLA</v>
      </c>
      <c r="N34" s="2" t="s">
        <v>538</v>
      </c>
      <c r="O34" s="2"/>
      <c r="P34" s="2"/>
      <c r="Q34" s="2" t="n">
        <v>7489000</v>
      </c>
      <c r="R34" s="2" t="n">
        <v>10736000</v>
      </c>
      <c r="S34" s="2" t="n">
        <v>22757000</v>
      </c>
      <c r="T34" s="2" t="n">
        <v>20666000</v>
      </c>
      <c r="U34" s="2" t="n">
        <v>6000000</v>
      </c>
      <c r="V34" s="2" t="n">
        <v>13730000</v>
      </c>
      <c r="W34" s="2" t="n">
        <v>8709000</v>
      </c>
      <c r="X34" s="2" t="n">
        <v>18396000</v>
      </c>
      <c r="Y34" s="2" t="n">
        <v>41482000</v>
      </c>
      <c r="Z34" s="2" t="n">
        <v>25325000</v>
      </c>
      <c r="AA34" s="2" t="n">
        <v>21314000</v>
      </c>
      <c r="AB34" s="2" t="n">
        <v>19911000</v>
      </c>
      <c r="AC34" s="2" t="n">
        <v>26492000</v>
      </c>
      <c r="AD34" s="2" t="n">
        <v>14429000</v>
      </c>
      <c r="AE34" s="2" t="n">
        <v>21399000</v>
      </c>
      <c r="AF34" s="2" t="n">
        <v>143350000</v>
      </c>
      <c r="AG34" s="2" t="n">
        <v>117241000</v>
      </c>
      <c r="AH34" s="2" t="n">
        <v>146696000</v>
      </c>
      <c r="AI34" s="2" t="n">
        <v>186034383</v>
      </c>
      <c r="AJ34" s="2" t="n">
        <v>245648341</v>
      </c>
      <c r="AK34" s="2" t="n">
        <v>449071401</v>
      </c>
      <c r="AL34" s="2" t="n">
        <v>405200250</v>
      </c>
      <c r="AM34" s="2" t="n">
        <v>497980124</v>
      </c>
      <c r="AN34" s="2" t="n">
        <v>601669141</v>
      </c>
      <c r="AO34" s="2" t="n">
        <v>614323649</v>
      </c>
      <c r="AP34" s="2" t="n">
        <v>794446175</v>
      </c>
      <c r="AQ34" s="2" t="n">
        <v>541160123</v>
      </c>
      <c r="AR34" s="2" t="n">
        <v>403143877.31</v>
      </c>
      <c r="AS34" s="2" t="n">
        <v>1069770.93</v>
      </c>
      <c r="AT34" s="2" t="n">
        <v>2975083.83</v>
      </c>
      <c r="AU34" s="2" t="n">
        <v>5056512.55</v>
      </c>
      <c r="AV34" s="2" t="n">
        <v>0</v>
      </c>
      <c r="AW34" s="2" t="n">
        <v>-20341.740000000002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50903.56</v>
      </c>
      <c r="BF34" s="2" t="n">
        <v>0</v>
      </c>
      <c r="BG34" s="2" t="n">
        <v>0</v>
      </c>
      <c r="BH34" s="2" t="n">
        <v>0</v>
      </c>
      <c r="BI34" s="2" t="n">
        <v>0</v>
      </c>
      <c r="BJ34" s="2"/>
    </row>
    <row r="35">
      <c r="A35" t="n">
        <f t="shared" si="0"/>
        <v>0</v>
      </c>
      <c r="B35" t="str">
        <f t="shared" si="1"/>
        <v>MDA</v>
      </c>
      <c r="N35" s="2" t="s">
        <v>539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n">
        <v>1612744</v>
      </c>
      <c r="AJ35" s="2" t="n">
        <v>2222678</v>
      </c>
      <c r="AK35" s="2" t="n">
        <v>4243760</v>
      </c>
      <c r="AL35" s="2" t="n">
        <v>6332286</v>
      </c>
      <c r="AM35" s="2" t="n">
        <v>9701377</v>
      </c>
      <c r="AN35" s="2" t="n">
        <v>30046321</v>
      </c>
      <c r="AO35" s="2" t="n">
        <v>40418410</v>
      </c>
      <c r="AP35" s="2" t="n">
        <v>19353530.190000001</v>
      </c>
      <c r="AQ35" s="2" t="n">
        <v>10424621</v>
      </c>
      <c r="AR35" s="2" t="n">
        <v>3735141.46</v>
      </c>
      <c r="AS35" s="2" t="n">
        <v>3135847.46</v>
      </c>
      <c r="AT35" s="2" t="n">
        <v>83909414.590000004</v>
      </c>
      <c r="AU35" s="2" t="n">
        <v>8537961.2899999991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/>
    </row>
    <row r="36">
      <c r="A36" t="n">
        <f t="shared" si="0"/>
        <v>0</v>
      </c>
      <c r="B36" t="str">
        <f t="shared" si="1"/>
        <v>Navy</v>
      </c>
      <c r="N36" s="2" t="s">
        <v>535</v>
      </c>
      <c r="O36" s="2"/>
      <c r="P36" s="2" t="n">
        <v>0</v>
      </c>
      <c r="Q36" s="2" t="n">
        <v>863373000</v>
      </c>
      <c r="R36" s="2" t="n">
        <v>911393000</v>
      </c>
      <c r="S36" s="2" t="n">
        <v>1300221000</v>
      </c>
      <c r="T36" s="2" t="n">
        <v>1713559000</v>
      </c>
      <c r="U36" s="2" t="n">
        <v>1570634000</v>
      </c>
      <c r="V36" s="2" t="n">
        <v>2169680000</v>
      </c>
      <c r="W36" s="2" t="n">
        <v>2863198000</v>
      </c>
      <c r="X36" s="2" t="n">
        <v>1664610000</v>
      </c>
      <c r="Y36" s="2" t="n">
        <v>2210121000</v>
      </c>
      <c r="Z36" s="2" t="n">
        <v>1443653000</v>
      </c>
      <c r="AA36" s="2" t="n">
        <v>2150222000</v>
      </c>
      <c r="AB36" s="2" t="n">
        <v>2169690000</v>
      </c>
      <c r="AC36" s="2" t="n">
        <v>1840244000</v>
      </c>
      <c r="AD36" s="2" t="n">
        <v>1355026000</v>
      </c>
      <c r="AE36" s="2" t="n">
        <v>1030842000</v>
      </c>
      <c r="AF36" s="2" t="n">
        <v>1631622000</v>
      </c>
      <c r="AG36" s="2" t="n">
        <v>2219441000</v>
      </c>
      <c r="AH36" s="2" t="n">
        <v>2137994995</v>
      </c>
      <c r="AI36" s="2" t="n">
        <v>802600643</v>
      </c>
      <c r="AJ36" s="2" t="n">
        <v>1251441592</v>
      </c>
      <c r="AK36" s="2" t="n">
        <v>1948287545</v>
      </c>
      <c r="AL36" s="2" t="n">
        <v>2490202919</v>
      </c>
      <c r="AM36" s="2" t="n">
        <v>1593468762.9000001</v>
      </c>
      <c r="AN36" s="2" t="n">
        <v>2652610703.6799998</v>
      </c>
      <c r="AO36" s="2" t="n">
        <v>2321178824.9000001</v>
      </c>
      <c r="AP36" s="2" t="n">
        <v>2593569208.4499998</v>
      </c>
      <c r="AQ36" s="2" t="n">
        <v>1905531709.51</v>
      </c>
      <c r="AR36" s="2" t="n">
        <v>1411871543.96</v>
      </c>
      <c r="AS36" s="2" t="n">
        <v>690683274.51999998</v>
      </c>
      <c r="AT36" s="2" t="n">
        <v>5640100187.1400003</v>
      </c>
      <c r="AU36" s="2" t="n">
        <v>3279052480.04</v>
      </c>
      <c r="AV36" s="2" t="n">
        <v>49588923.939999998</v>
      </c>
      <c r="AW36" s="2" t="n">
        <v>-316295.17</v>
      </c>
      <c r="AX36" s="2" t="n">
        <v>56212.66</v>
      </c>
      <c r="AY36" s="2" t="n">
        <v>-42910.96</v>
      </c>
      <c r="AZ36" s="2" t="n">
        <v>0</v>
      </c>
      <c r="BA36" s="2" t="n">
        <v>30000</v>
      </c>
      <c r="BB36" s="2" t="n">
        <v>1738.23</v>
      </c>
      <c r="BC36" s="2" t="n">
        <v>1357851.96</v>
      </c>
      <c r="BD36" s="2" t="n">
        <v>20204.71</v>
      </c>
      <c r="BE36" s="2" t="n">
        <v>0</v>
      </c>
      <c r="BF36" s="2" t="n">
        <v>314555.62</v>
      </c>
      <c r="BG36" s="2" t="n">
        <v>10000</v>
      </c>
      <c r="BH36" s="2" t="n">
        <v>0</v>
      </c>
      <c r="BI36" s="2" t="n">
        <v>10000</v>
      </c>
      <c r="BJ36" s="2"/>
    </row>
    <row r="37">
      <c r="A37" t="n">
        <f t="shared" si="0"/>
        <v>0</v>
      </c>
      <c r="B37" t="str">
        <f t="shared" si="1"/>
        <v>Other DoD</v>
      </c>
      <c r="N37" s="2" t="s">
        <v>537</v>
      </c>
      <c r="O37" s="2"/>
      <c r="P37" s="2"/>
      <c r="Q37" s="2"/>
      <c r="R37" s="2"/>
      <c r="S37" s="2"/>
      <c r="T37" s="2" t="n">
        <v>3973000</v>
      </c>
      <c r="U37" s="2" t="n">
        <v>9427000</v>
      </c>
      <c r="V37" s="2" t="n">
        <v>41109000</v>
      </c>
      <c r="W37" s="2" t="n">
        <v>41735000</v>
      </c>
      <c r="X37" s="2" t="n">
        <v>71487000</v>
      </c>
      <c r="Y37" s="2" t="n">
        <v>13120000</v>
      </c>
      <c r="Z37" s="2" t="n">
        <v>11872000</v>
      </c>
      <c r="AA37" s="2" t="n">
        <v>11290000</v>
      </c>
      <c r="AB37" s="2" t="n">
        <v>8752000</v>
      </c>
      <c r="AC37" s="2" t="n">
        <v>13123000</v>
      </c>
      <c r="AD37" s="2" t="n">
        <v>9839000</v>
      </c>
      <c r="AE37" s="2" t="n">
        <v>4094000</v>
      </c>
      <c r="AF37" s="2" t="n">
        <v>8539000</v>
      </c>
      <c r="AG37" s="2" t="n">
        <v>50550000</v>
      </c>
      <c r="AH37" s="2" t="n">
        <v>6967000</v>
      </c>
      <c r="AI37" s="2" t="n">
        <v>166704302</v>
      </c>
      <c r="AJ37" s="2" t="n">
        <v>279142151.64999998</v>
      </c>
      <c r="AK37" s="2" t="n">
        <v>408418304</v>
      </c>
      <c r="AL37" s="2" t="n">
        <v>583971694.75999999</v>
      </c>
      <c r="AM37" s="2" t="n">
        <v>564530783.25</v>
      </c>
      <c r="AN37" s="2" t="n">
        <v>823638033.39999998</v>
      </c>
      <c r="AO37" s="2" t="n">
        <v>828851885.53999996</v>
      </c>
      <c r="AP37" s="2" t="n">
        <v>723193059.39999998</v>
      </c>
      <c r="AQ37" s="2" t="n">
        <v>730959313.65999997</v>
      </c>
      <c r="AR37" s="2" t="n">
        <v>524144752.11000001</v>
      </c>
      <c r="AS37" s="2" t="n">
        <v>30334910.07</v>
      </c>
      <c r="AT37" s="2" t="n">
        <v>34008305.850000001</v>
      </c>
      <c r="AU37" s="2" t="n">
        <v>16546332.41</v>
      </c>
      <c r="AV37" s="2" t="n">
        <v>26008615.899999999</v>
      </c>
      <c r="AW37" s="2" t="n">
        <v>-1835583.86</v>
      </c>
      <c r="AX37" s="2" t="n">
        <v>-1195553.42</v>
      </c>
      <c r="AY37" s="2" t="n">
        <v>-182254.54</v>
      </c>
      <c r="AZ37" s="2" t="n">
        <v>-121125.94</v>
      </c>
      <c r="BA37" s="2" t="n">
        <v>0</v>
      </c>
      <c r="BB37" s="2" t="n">
        <v>-60227.85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-39324.949200000003</v>
      </c>
      <c r="BJ37" s="2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2" t="s">
        <v>530</v>
      </c>
      <c r="O38" s="2" t="n">
        <f t="shared" ref="O38:BI38" si="2">SUM(O2:O37)</f>
        <v>0</v>
      </c>
      <c r="P38" s="2" t="n">
        <f t="shared" si="2"/>
        <v>0</v>
      </c>
      <c r="Q38" s="2" t="n">
        <f t="shared" si="2"/>
        <v>62710868730.309998</v>
      </c>
      <c r="R38" s="2" t="n">
        <f t="shared" si="2"/>
        <v>76347699771.98999</v>
      </c>
      <c r="S38" s="2" t="n">
        <f t="shared" si="2"/>
        <v>96320207000</v>
      </c>
      <c r="T38" s="2" t="n">
        <f t="shared" si="2"/>
        <v>119447085000</v>
      </c>
      <c r="U38" s="2" t="n">
        <f t="shared" si="2"/>
        <v>118925544991.14999</v>
      </c>
      <c r="V38" s="2" t="n">
        <f t="shared" si="2"/>
        <v>131500611000</v>
      </c>
      <c r="W38" s="2" t="n">
        <f t="shared" si="2"/>
        <v>144711111129.72998</v>
      </c>
      <c r="X38" s="2" t="n">
        <f t="shared" si="2"/>
        <v>140925096789.95001</v>
      </c>
      <c r="Y38" s="2" t="n">
        <f t="shared" si="2"/>
        <v>142754992000</v>
      </c>
      <c r="Z38" s="2" t="n">
        <f t="shared" si="2"/>
        <v>133844478000</v>
      </c>
      <c r="AA38" s="2" t="n">
        <f t="shared" si="2"/>
        <v>99449260021</v>
      </c>
      <c r="AB38" s="2" t="n">
        <f t="shared" si="2"/>
        <v>103583739850.53</v>
      </c>
      <c r="AC38" s="2" t="n">
        <f t="shared" si="2"/>
        <v>110592302214.11</v>
      </c>
      <c r="AD38" s="2" t="n">
        <f t="shared" si="2"/>
        <v>97044059019</v>
      </c>
      <c r="AE38" s="2" t="n">
        <f t="shared" si="2"/>
        <v>100316159693.66</v>
      </c>
      <c r="AF38" s="2" t="n">
        <f t="shared" si="2"/>
        <v>95284707267.270004</v>
      </c>
      <c r="AG38" s="2" t="n">
        <f t="shared" si="2"/>
        <v>114870239985.06</v>
      </c>
      <c r="AH38" s="2" t="n">
        <f t="shared" si="2"/>
        <v>118903400985.78999</v>
      </c>
      <c r="AI38" s="2" t="n">
        <f t="shared" si="2"/>
        <v>118915353558.41</v>
      </c>
      <c r="AJ38" s="2" t="n">
        <f t="shared" si="2"/>
        <v>116984674923.46002</v>
      </c>
      <c r="AK38" s="2" t="n">
        <f t="shared" si="2"/>
        <v>124287356936.44002</v>
      </c>
      <c r="AL38" s="2" t="n">
        <f t="shared" si="2"/>
        <v>132153852859.93001</v>
      </c>
      <c r="AM38" s="2" t="n">
        <f t="shared" si="2"/>
        <v>143944156283.48001</v>
      </c>
      <c r="AN38" s="2" t="n">
        <f t="shared" si="2"/>
        <v>169772975526.51999</v>
      </c>
      <c r="AO38" s="2" t="n">
        <f t="shared" si="2"/>
        <v>211438575602.93997</v>
      </c>
      <c r="AP38" s="2" t="n">
        <f t="shared" si="2"/>
        <v>229638072589.42001</v>
      </c>
      <c r="AQ38" s="2" t="n">
        <f t="shared" si="2"/>
        <v>265451519409.96005</v>
      </c>
      <c r="AR38" s="2" t="n">
        <f t="shared" si="2"/>
        <v>295023717159.5</v>
      </c>
      <c r="AS38" s="2" t="n">
        <f t="shared" si="2"/>
        <v>327979301941.59991</v>
      </c>
      <c r="AT38" s="2" t="n">
        <f t="shared" si="2"/>
        <v>391584519193.23993</v>
      </c>
      <c r="AU38" s="2" t="n">
        <f t="shared" si="2"/>
        <v>367199534125.09985</v>
      </c>
      <c r="AV38" s="2" t="n">
        <f t="shared" si="2"/>
        <v>362468362798.84009</v>
      </c>
      <c r="AW38" s="2" t="n">
        <f t="shared" si="2"/>
        <v>368228186239.84998</v>
      </c>
      <c r="AX38" s="2" t="n">
        <f t="shared" si="2"/>
        <v>357382616290.58002</v>
      </c>
      <c r="AY38" s="2" t="n">
        <f t="shared" si="2"/>
        <v>307852141726.66992</v>
      </c>
      <c r="AZ38" s="2" t="n">
        <f t="shared" si="2"/>
        <v>283109415139.19</v>
      </c>
      <c r="BA38" s="2" t="n">
        <f t="shared" si="2"/>
        <v>274248887576.80002</v>
      </c>
      <c r="BB38" s="2" t="n">
        <f t="shared" si="2"/>
        <v>297907504206.60999</v>
      </c>
      <c r="BC38" s="2" t="n">
        <f t="shared" si="2"/>
        <v>321645688740.10999</v>
      </c>
      <c r="BD38" s="2" t="n">
        <f t="shared" si="2"/>
        <v>359087399819.89996</v>
      </c>
      <c r="BE38" s="2" t="n">
        <f t="shared" si="2"/>
        <v>383623959340.65991</v>
      </c>
      <c r="BF38" s="2" t="n">
        <f t="shared" si="2"/>
        <v>422236574386.00995</v>
      </c>
      <c r="BG38" s="2" t="n">
        <f t="shared" si="2"/>
        <v>386665635462.07996</v>
      </c>
      <c r="BH38" s="2" t="n">
        <f t="shared" si="2"/>
        <v>414218963031.29974</v>
      </c>
      <c r="BI38" s="2" t="n">
        <f t="shared" si="2"/>
        <v>456246731870.95892</v>
      </c>
      <c r="BJ38" s="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2"/>
      <c r="O2" s="2"/>
      <c r="P2" s="2"/>
      <c r="Q2" s="2"/>
      <c r="R2" s="2" t="n">
        <v>1003576.97</v>
      </c>
      <c r="S2" s="2" t="n">
        <v>357061685.30000001</v>
      </c>
      <c r="T2" s="2" t="n">
        <v>1079497813.6300001</v>
      </c>
      <c r="U2" s="2" t="n">
        <v>1009757071.8200001</v>
      </c>
      <c r="V2" s="2" t="n">
        <v>2082784769.7</v>
      </c>
      <c r="W2" s="2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2" t="n">
        <v>129800148412.8</v>
      </c>
      <c r="O3" s="2" t="n">
        <v>148647289683.22299</v>
      </c>
      <c r="P3" s="2" t="n">
        <v>163617709805.785</v>
      </c>
      <c r="Q3" s="2" t="n">
        <v>183152473080.586</v>
      </c>
      <c r="R3" s="2" t="n">
        <v>192794964659.91699</v>
      </c>
      <c r="S3" s="2" t="n">
        <v>218384238186.164</v>
      </c>
      <c r="T3" s="2" t="n">
        <v>193995037853.42599</v>
      </c>
      <c r="U3" s="2" t="n">
        <v>209676052547.55099</v>
      </c>
      <c r="V3" s="2" t="n">
        <v>225642793034.25299</v>
      </c>
      <c r="W3" s="2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2" t="n">
        <v>694883317.67999995</v>
      </c>
      <c r="O4" s="2" t="n">
        <v>1433156330.3</v>
      </c>
      <c r="P4" s="2" t="n">
        <v>2115488321.8699999</v>
      </c>
      <c r="Q4" s="2" t="n">
        <v>3953909229.1799998</v>
      </c>
      <c r="R4" s="2" t="n">
        <v>7210412511.8199997</v>
      </c>
      <c r="S4" s="2" t="n">
        <v>15977844023.82</v>
      </c>
      <c r="T4" s="2" t="n">
        <v>13587248379.41</v>
      </c>
      <c r="U4" s="2" t="n">
        <v>9970880441.6000004</v>
      </c>
      <c r="V4" s="2" t="n">
        <v>13597718627.549999</v>
      </c>
      <c r="W4" s="2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2" t="n">
        <v>23781261098.944302</v>
      </c>
      <c r="O5" s="2" t="n">
        <v>24573276196.215801</v>
      </c>
      <c r="P5" s="2" t="n">
        <v>25597996648.643101</v>
      </c>
      <c r="Q5" s="2" t="n">
        <v>27242841176.578701</v>
      </c>
      <c r="R5" s="2" t="n">
        <v>31029627313.493099</v>
      </c>
      <c r="S5" s="2" t="n">
        <v>31730385296.150902</v>
      </c>
      <c r="T5" s="2" t="n">
        <v>32848499043.423801</v>
      </c>
      <c r="U5" s="2" t="n">
        <v>35326395851.838501</v>
      </c>
      <c r="V5" s="2" t="n">
        <v>43247146108.671204</v>
      </c>
      <c r="W5" s="2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2" t="n">
        <v>120603002254.88</v>
      </c>
      <c r="O6" s="2" t="n">
        <v>125137638219.52299</v>
      </c>
      <c r="P6" s="2" t="n">
        <v>131399208203.59</v>
      </c>
      <c r="Q6" s="2" t="n">
        <v>148574738300.02899</v>
      </c>
      <c r="R6" s="2" t="n">
        <v>159815344233.30701</v>
      </c>
      <c r="S6" s="2" t="n">
        <v>172402223143.60101</v>
      </c>
      <c r="T6" s="2" t="n">
        <v>160008849942.056</v>
      </c>
      <c r="U6" s="2" t="n">
        <v>169216514631.91</v>
      </c>
      <c r="V6" s="2" t="n">
        <v>187356782728.035</v>
      </c>
      <c r="W6" s="2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2" t="n">
        <v>30000</v>
      </c>
      <c r="O7" s="2" t="n">
        <v>3581529.4308000002</v>
      </c>
      <c r="P7" s="2" t="n">
        <v>1345607</v>
      </c>
      <c r="Q7" s="2" t="n">
        <v>-212795.36910000001</v>
      </c>
      <c r="R7" s="2" t="n">
        <v>465885</v>
      </c>
      <c r="S7" s="2" t="n">
        <v>245000</v>
      </c>
      <c r="T7" s="2" t="n">
        <v>386316</v>
      </c>
      <c r="U7" s="2" t="n">
        <v>0</v>
      </c>
      <c r="V7" s="2" t="n">
        <v>10000</v>
      </c>
      <c r="W7" s="2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2" t="n">
        <f t="shared" ref="N8:V8" si="1">SUM(N2:N7)</f>
        <v>274879325084.30432</v>
      </c>
      <c r="O8" s="2" t="n">
        <f t="shared" si="1"/>
        <v>299794941958.69257</v>
      </c>
      <c r="P8" s="2" t="n">
        <f t="shared" si="1"/>
        <v>322731748586.88806</v>
      </c>
      <c r="Q8" s="2" t="n">
        <f t="shared" si="1"/>
        <v>362923748991.00458</v>
      </c>
      <c r="R8" s="2" t="n">
        <f t="shared" si="1"/>
        <v>390851818180.50708</v>
      </c>
      <c r="S8" s="2" t="n">
        <f t="shared" si="1"/>
        <v>438851997335.03589</v>
      </c>
      <c r="T8" s="2" t="n">
        <f t="shared" si="1"/>
        <v>401519519347.9458</v>
      </c>
      <c r="U8" s="2" t="n">
        <f t="shared" si="1"/>
        <v>425199600544.71948</v>
      </c>
      <c r="V8" s="2" t="n">
        <f t="shared" si="1"/>
        <v>471927235268.20923</v>
      </c>
      <c r="W8" s="2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2" t="n">
        <f t="shared" si="3"/>
        <v>413259883.55084503</v>
      </c>
      <c r="D12" s="2" t="n">
        <f t="shared" si="4"/>
        <v>1055950019.34882</v>
      </c>
      <c r="E12" s="2" t="n">
        <f t="shared" si="4"/>
        <v>2082784769.7</v>
      </c>
      <c r="F12" s="2" t="n">
        <f t="shared" si="4"/>
        <v>0</v>
      </c>
      <c r="G12" s="27" t="n">
        <f t="shared" ref="G12:G18" si="5">V12/U12-1</f>
        <v>0.97242741752531558</v>
      </c>
      <c r="H12" s="27" t="n">
        <f t="shared" ref="H12:H18" si="6">V12/S12-1</f>
        <v>4.0398910046727208</v>
      </c>
      <c r="I12" s="27" t="n">
        <f t="shared" ref="I12:I18" si="7">W12/V12</f>
        <v>0</v>
      </c>
      <c r="J12" s="27" t="n">
        <f t="shared" ref="J12:J17" si="8">V12/SUM(V$11:V$17)</f>
        <v>4.4133599717259293E-3</v>
      </c>
      <c r="K12" s="27" t="e">
        <f>W12/SUM(W11:W$17)</f>
        <v>#DIV/0!</v>
      </c>
      <c r="L12" t="s">
        <v>522</v>
      </c>
      <c r="M12" t="s">
        <v>523</v>
      </c>
      <c r="N12" s="2"/>
      <c r="O12" s="2"/>
      <c r="P12" s="2"/>
      <c r="Q12" s="2"/>
      <c r="R12" s="2" t="n">
        <v>1176703.87838105</v>
      </c>
      <c r="S12" s="2" t="n">
        <v>413259883.55084503</v>
      </c>
      <c r="T12" s="2" t="n">
        <v>1207830413.4704001</v>
      </c>
      <c r="U12" s="2" t="n">
        <v>1055950019.34882</v>
      </c>
      <c r="V12" s="2" t="n">
        <v>2082784769.7</v>
      </c>
      <c r="W12" s="2"/>
    </row>
    <row r="13">
      <c r="A13" t="str">
        <f t="shared" si="2"/>
        <v>Contract for Products</v>
      </c>
      <c r="B13" t="str">
        <f t="shared" si="2"/>
        <v>Products and Production</v>
      </c>
      <c r="C13" s="2" t="n">
        <f t="shared" si="3"/>
        <v>252755892210.41</v>
      </c>
      <c r="D13" s="2" t="n">
        <f t="shared" si="4"/>
        <v>219268017945.646</v>
      </c>
      <c r="E13" s="2" t="n">
        <f t="shared" si="4"/>
        <v>225642793034.25299</v>
      </c>
      <c r="F13" s="2" t="n">
        <f t="shared" si="4"/>
        <v>0</v>
      </c>
      <c r="G13" s="27" t="n">
        <f t="shared" si="5"/>
        <v>2.9072981770589257E-2</v>
      </c>
      <c r="H13" s="27" t="n">
        <f t="shared" si="6"/>
        <v>-0.10726989958195066</v>
      </c>
      <c r="I13" s="27" t="n">
        <f t="shared" si="7"/>
        <v>0</v>
      </c>
      <c r="J13" s="27" t="n">
        <f t="shared" si="8"/>
        <v>0.4781304747245918</v>
      </c>
      <c r="K13" s="27" t="e">
        <f>W13/SUM(W11:W$17)</f>
        <v>#DIV/0!</v>
      </c>
      <c r="L13" t="s">
        <v>524</v>
      </c>
      <c r="M13" t="s">
        <v>523</v>
      </c>
      <c r="N13" s="2" t="n">
        <v>162409841292.409</v>
      </c>
      <c r="O13" s="2" t="n">
        <v>184516724215.90201</v>
      </c>
      <c r="P13" s="2" t="n">
        <v>199728138398.289</v>
      </c>
      <c r="Q13" s="2" t="n">
        <v>218718669353.53299</v>
      </c>
      <c r="R13" s="2" t="n">
        <v>226053994291.70001</v>
      </c>
      <c r="S13" s="2" t="n">
        <v>252755892210.41</v>
      </c>
      <c r="T13" s="2" t="n">
        <v>217057509355.939</v>
      </c>
      <c r="U13" s="2" t="n">
        <v>219268017945.646</v>
      </c>
      <c r="V13" s="2" t="n">
        <v>225642793034.25299</v>
      </c>
      <c r="W13" s="2"/>
    </row>
    <row r="14">
      <c r="A14" t="str">
        <f t="shared" si="2"/>
        <v>OTA for Prototype</v>
      </c>
      <c r="B14" t="str">
        <f t="shared" si="2"/>
        <v>R&amp;D and Prototypes</v>
      </c>
      <c r="C14" s="2" t="n">
        <f t="shared" si="3"/>
        <v>18492608511.410702</v>
      </c>
      <c r="D14" s="2" t="n">
        <f t="shared" si="4"/>
        <v>10427014268.149799</v>
      </c>
      <c r="E14" s="2" t="n">
        <f t="shared" si="4"/>
        <v>13597718627.549999</v>
      </c>
      <c r="F14" s="2" t="n">
        <f t="shared" si="4"/>
        <v>0</v>
      </c>
      <c r="G14" s="27" t="n">
        <f t="shared" si="5"/>
        <v>0.30408554911882923</v>
      </c>
      <c r="H14" s="27" t="n">
        <f t="shared" si="6"/>
        <v>-0.26469439835058173</v>
      </c>
      <c r="I14" s="27" t="n">
        <f t="shared" si="7"/>
        <v>0</v>
      </c>
      <c r="J14" s="27" t="n">
        <f t="shared" si="8"/>
        <v>2.8813167817750635E-2</v>
      </c>
      <c r="K14" s="27" t="e">
        <f>W14/SUM(W11:W$17)</f>
        <v>#DIV/0!</v>
      </c>
      <c r="L14" t="s">
        <v>525</v>
      </c>
      <c r="M14" t="s">
        <v>526</v>
      </c>
      <c r="N14" s="2" t="n">
        <v>869458862.11345899</v>
      </c>
      <c r="O14" s="2" t="n">
        <v>1778985085.56584</v>
      </c>
      <c r="P14" s="2" t="n">
        <v>2582376595.00278</v>
      </c>
      <c r="Q14" s="2" t="n">
        <v>4721714923.1198301</v>
      </c>
      <c r="R14" s="2" t="n">
        <v>8454279662.6609001</v>
      </c>
      <c r="S14" s="2" t="n">
        <v>18492608511.410702</v>
      </c>
      <c r="T14" s="2" t="n">
        <v>15202524378.296499</v>
      </c>
      <c r="U14" s="2" t="n">
        <v>10427014268.149799</v>
      </c>
      <c r="V14" s="2" t="n">
        <v>13597718627.549999</v>
      </c>
      <c r="W14" s="2"/>
    </row>
    <row r="15">
      <c r="A15" t="str">
        <f t="shared" si="2"/>
        <v>Contract for R&amp;D</v>
      </c>
      <c r="B15" t="str">
        <f t="shared" si="2"/>
        <v>R&amp;D and Prototypes</v>
      </c>
      <c r="C15" s="2" t="n">
        <f t="shared" si="3"/>
        <v>36724453707.469101</v>
      </c>
      <c r="D15" s="2" t="n">
        <f t="shared" si="4"/>
        <v>36942458165.7425</v>
      </c>
      <c r="E15" s="2" t="n">
        <f t="shared" si="4"/>
        <v>43247146108.671204</v>
      </c>
      <c r="F15" s="2" t="n">
        <f t="shared" si="4"/>
        <v>0</v>
      </c>
      <c r="G15" s="27" t="n">
        <f t="shared" si="5"/>
        <v>0.17066238295899794</v>
      </c>
      <c r="H15" s="27" t="n">
        <f t="shared" si="6"/>
        <v>0.17761169310125102</v>
      </c>
      <c r="I15" s="27" t="n">
        <f t="shared" si="7"/>
        <v>0</v>
      </c>
      <c r="J15" s="27" t="n">
        <f t="shared" si="8"/>
        <v>9.1639436923136378E-2</v>
      </c>
      <c r="K15" s="27" t="e">
        <f>W15/SUM(W11:W$17)</f>
        <v>#DIV/0!</v>
      </c>
      <c r="L15" t="s">
        <v>527</v>
      </c>
      <c r="M15" t="s">
        <v>526</v>
      </c>
      <c r="N15" s="2" t="n">
        <v>29755827616.850399</v>
      </c>
      <c r="O15" s="2" t="n">
        <v>30502947188.8857</v>
      </c>
      <c r="P15" s="2" t="n">
        <v>31247474515.001301</v>
      </c>
      <c r="Q15" s="2" t="n">
        <v>32533101362.651199</v>
      </c>
      <c r="R15" s="2" t="n">
        <v>36382543537.747704</v>
      </c>
      <c r="S15" s="2" t="n">
        <v>36724453707.469101</v>
      </c>
      <c r="T15" s="2" t="n">
        <v>36753586418.1931</v>
      </c>
      <c r="U15" s="2" t="n">
        <v>36942458165.7425</v>
      </c>
      <c r="V15" s="2" t="n">
        <v>43247146108.671204</v>
      </c>
      <c r="W15" s="2"/>
    </row>
    <row r="16">
      <c r="A16" t="str">
        <f t="shared" si="2"/>
        <v>Contract for Services</v>
      </c>
      <c r="B16" t="str">
        <f t="shared" si="2"/>
        <v>Services</v>
      </c>
      <c r="C16" s="2" t="n">
        <f t="shared" si="3"/>
        <v>199536734389.10199</v>
      </c>
      <c r="D16" s="2" t="n">
        <f t="shared" si="4"/>
        <v>176957593946.47601</v>
      </c>
      <c r="E16" s="2" t="n">
        <f t="shared" si="4"/>
        <v>187356782728.035</v>
      </c>
      <c r="F16" s="2" t="n">
        <f t="shared" si="4"/>
        <v>0</v>
      </c>
      <c r="G16" s="27" t="n">
        <f t="shared" si="5"/>
        <v>5.876655841457934E-2</v>
      </c>
      <c r="H16" s="27" t="n">
        <f t="shared" si="6"/>
        <v>-6.1041149632707459E-2</v>
      </c>
      <c r="I16" s="27" t="n">
        <f t="shared" si="7"/>
        <v>0</v>
      </c>
      <c r="J16" s="27" t="n">
        <f t="shared" si="8"/>
        <v>0.39700353937308785</v>
      </c>
      <c r="K16" s="27" t="e">
        <f>W16/SUM(W11:W$17)</f>
        <v>#DIV/0!</v>
      </c>
      <c r="L16" t="s">
        <v>528</v>
      </c>
      <c r="M16" t="s">
        <v>529</v>
      </c>
      <c r="N16" s="2" t="n">
        <v>150902095992.29999</v>
      </c>
      <c r="O16" s="2" t="n">
        <v>155334060443.263</v>
      </c>
      <c r="P16" s="2" t="n">
        <v>160399013484.935</v>
      </c>
      <c r="Q16" s="2" t="n">
        <v>177426318705.69299</v>
      </c>
      <c r="R16" s="2" t="n">
        <v>187385064629.50699</v>
      </c>
      <c r="S16" s="2" t="n">
        <v>199536734389.10199</v>
      </c>
      <c r="T16" s="2" t="n">
        <v>179030983615.01401</v>
      </c>
      <c r="U16" s="2" t="n">
        <v>176957593946.47601</v>
      </c>
      <c r="V16" s="2" t="n">
        <v>187356782728.035</v>
      </c>
      <c r="W16" s="2"/>
    </row>
    <row r="17">
      <c r="A17" t="str">
        <f t="shared" si="2"/>
        <v>Unlabeled</v>
      </c>
      <c r="B17" t="str">
        <f t="shared" si="2"/>
        <v>Unlabeled</v>
      </c>
      <c r="C17" s="2" t="n">
        <f t="shared" si="3"/>
        <v>283560.72812709899</v>
      </c>
      <c r="D17" s="2" t="n">
        <f t="shared" si="4"/>
        <v>0</v>
      </c>
      <c r="E17" s="2" t="n">
        <f t="shared" si="4"/>
        <v>10000</v>
      </c>
      <c r="F17" s="2" t="n">
        <f t="shared" si="4"/>
        <v>0</v>
      </c>
      <c r="G17" s="27" t="e">
        <f t="shared" si="5"/>
        <v>#DIV/0!</v>
      </c>
      <c r="H17" s="27" t="n">
        <f t="shared" si="6"/>
        <v>-0.96473418563265312</v>
      </c>
      <c r="I17" s="27" t="n">
        <f t="shared" si="7"/>
        <v>0</v>
      </c>
      <c r="J17" s="27" t="n">
        <f t="shared" si="8"/>
        <v>2.1189707337650741E-8</v>
      </c>
      <c r="K17" s="27" t="e">
        <f>W17/SUM(W11:W$17)</f>
        <v>#DIV/0!</v>
      </c>
      <c r="L17" t="s">
        <v>513</v>
      </c>
      <c r="M17" t="s">
        <v>513</v>
      </c>
      <c r="N17" s="2" t="n">
        <v>37536.900368380397</v>
      </c>
      <c r="O17" s="2" t="n">
        <v>4445772.8066376401</v>
      </c>
      <c r="P17" s="2" t="n">
        <v>1642582.46521554</v>
      </c>
      <c r="Q17" s="2" t="n">
        <v>-254117.88981777901</v>
      </c>
      <c r="R17" s="2" t="n">
        <v>546254.74952813599</v>
      </c>
      <c r="S17" s="2" t="n">
        <v>283560.72812709899</v>
      </c>
      <c r="T17" s="2" t="n">
        <v>432241.92593887099</v>
      </c>
      <c r="U17" s="2" t="n">
        <v>0</v>
      </c>
      <c r="V17" s="2" t="n">
        <v>10000</v>
      </c>
      <c r="W17" s="2"/>
    </row>
    <row r="18">
      <c r="A18" t="str">
        <f t="shared" si="2"/>
        <v>Grand Total</v>
      </c>
      <c r="B18" t="str">
        <f t="shared" si="2"/>
      </c>
      <c r="C18" s="2" t="n">
        <f t="shared" si="3"/>
        <v>507923232262.67078</v>
      </c>
      <c r="D18" s="2" t="n">
        <f t="shared" si="4"/>
        <v>444651034345.36316</v>
      </c>
      <c r="E18" s="2" t="n">
        <f t="shared" si="4"/>
        <v>471927235268.20923</v>
      </c>
      <c r="F18" s="2" t="n">
        <f t="shared" si="4"/>
        <v>0</v>
      </c>
      <c r="G18" s="27" t="n">
        <f t="shared" si="5"/>
        <v>6.134293820547021E-2</v>
      </c>
      <c r="H18" s="27" t="n">
        <f t="shared" si="6"/>
        <v>-7.0868971348501564E-2</v>
      </c>
      <c r="I18" s="27" t="n">
        <f t="shared" si="7"/>
        <v>0</v>
      </c>
      <c r="J18" s="27" t="n">
        <f>SUM(J$11:J$17)</f>
        <v>0.99999999999999989</v>
      </c>
      <c r="K18" s="27" t="e">
        <f>SUM(K$11:K$17)</f>
        <v>#DIV/0!</v>
      </c>
      <c r="L18" t="s">
        <v>519</v>
      </c>
      <c r="M18" t="s">
        <v>530</v>
      </c>
      <c r="N18" s="2" t="n">
        <f t="shared" ref="N18:V18" si="9">SUM(N12:N17)</f>
        <v>343937261300.57324</v>
      </c>
      <c r="O18" s="2" t="n">
        <f t="shared" si="9"/>
        <v>372137162706.42322</v>
      </c>
      <c r="P18" s="2" t="n">
        <f t="shared" si="9"/>
        <v>393958645575.6933</v>
      </c>
      <c r="Q18" s="2" t="n">
        <f t="shared" si="9"/>
        <v>433399550227.10718</v>
      </c>
      <c r="R18" s="2" t="n">
        <f t="shared" si="9"/>
        <v>458277605080.24353</v>
      </c>
      <c r="S18" s="2" t="n">
        <f t="shared" si="9"/>
        <v>507923232262.67078</v>
      </c>
      <c r="T18" s="2" t="n">
        <f t="shared" si="9"/>
        <v>449252866422.83893</v>
      </c>
      <c r="U18" s="2" t="n">
        <f t="shared" si="9"/>
        <v>444651034345.36316</v>
      </c>
      <c r="V18" s="2" t="n">
        <f t="shared" si="9"/>
        <v>471927235268.20923</v>
      </c>
      <c r="W18" s="2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 t="n">
        <v>27766499707.7925</v>
      </c>
      <c r="AL2" s="159" t="n">
        <v>20370470402.3352</v>
      </c>
      <c r="AM2" s="159" t="n">
        <v>15761273120.7975</v>
      </c>
      <c r="AN2" s="159" t="n">
        <v>23354753347.4642</v>
      </c>
      <c r="AO2" s="159" t="n">
        <v>33579323851.3433</v>
      </c>
      <c r="AP2" s="159" t="n">
        <v>31744209582.4775</v>
      </c>
      <c r="AQ2" s="159" t="n">
        <v>34798072386.1799</v>
      </c>
      <c r="AR2" s="159" t="n">
        <v>38381428744.3879</v>
      </c>
      <c r="AS2" s="159" t="n">
        <v>50194113808.9869</v>
      </c>
      <c r="AT2" s="159" t="n">
        <v>24883846155.5851</v>
      </c>
      <c r="AU2" s="159" t="n">
        <v>38749898900.9551</v>
      </c>
      <c r="AV2" s="159" t="n">
        <v>65793606959.6752</v>
      </c>
      <c r="AW2" s="159"/>
      <c r="AX2" s="159"/>
      <c r="AY2" s="159"/>
      <c r="AZ2" s="159"/>
      <c r="BA2" s="159"/>
      <c r="BB2" s="159"/>
      <c r="BC2" s="159"/>
    </row>
    <row r="3">
      <c r="A3" t="str">
        <f>M3</f>
      </c>
      <c r="B3" t="str">
        <f>N3</f>
      </c>
      <c r="M3" t="s">
        <v>660</v>
      </c>
      <c r="N3" t="s">
        <v>662</v>
      </c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 t="n">
        <v>330026805340.834</v>
      </c>
      <c r="AL3" s="159" t="n">
        <v>287169645793.985</v>
      </c>
      <c r="AM3" s="159" t="n">
        <v>267688247411.752</v>
      </c>
      <c r="AN3" s="159" t="n">
        <v>182341674892.763</v>
      </c>
      <c r="AO3" s="159" t="n">
        <v>264945449752.851</v>
      </c>
      <c r="AP3" s="159" t="n">
        <v>290110867193.627</v>
      </c>
      <c r="AQ3" s="159" t="n">
        <v>324032036748.594</v>
      </c>
      <c r="AR3" s="159" t="n">
        <v>345594196598.929</v>
      </c>
      <c r="AS3" s="159" t="n">
        <v>372553530927.949</v>
      </c>
      <c r="AT3" s="159" t="n">
        <v>362819226712.24</v>
      </c>
      <c r="AU3" s="159" t="n">
        <v>375746041521.185</v>
      </c>
      <c r="AV3" s="159" t="n">
        <v>390453124911.284</v>
      </c>
      <c r="AW3" s="159"/>
      <c r="AX3" s="159"/>
      <c r="AY3" s="159"/>
      <c r="AZ3" s="159"/>
      <c r="BA3" s="159"/>
      <c r="BB3" s="159"/>
      <c r="BC3" s="159"/>
    </row>
    <row r="4">
      <c r="A4" t="str">
        <f>M4</f>
      </c>
      <c r="B4" t="str">
        <f>N4</f>
      </c>
      <c r="M4" t="s">
        <v>660</v>
      </c>
      <c r="N4" t="s">
        <v>663</v>
      </c>
      <c r="O4" s="159" t="n">
        <v>120350129405</v>
      </c>
      <c r="P4" s="159" t="n">
        <v>136154193844</v>
      </c>
      <c r="Q4" s="159" t="n">
        <v>123406660550</v>
      </c>
      <c r="R4" s="159" t="n">
        <v>121373382142</v>
      </c>
      <c r="S4" s="159" t="n">
        <v>117161902725</v>
      </c>
      <c r="T4" s="159" t="n">
        <v>116592014868</v>
      </c>
      <c r="U4" s="159" t="n">
        <v>118448779098</v>
      </c>
      <c r="V4" s="159" t="n">
        <v>115982151879</v>
      </c>
      <c r="W4" s="159" t="n">
        <v>116965882167</v>
      </c>
      <c r="X4" s="159" t="n">
        <v>122185036488</v>
      </c>
      <c r="Y4" s="159" t="n">
        <v>132178486506.387</v>
      </c>
      <c r="Z4" s="159" t="n">
        <v>143993638622.327</v>
      </c>
      <c r="AA4" s="159" t="n">
        <v>169810521136.485</v>
      </c>
      <c r="AB4" s="159" t="n">
        <v>211533087303.861</v>
      </c>
      <c r="AC4" s="159" t="n">
        <v>229775031821.915</v>
      </c>
      <c r="AD4" s="159" t="n">
        <v>265664518702.457</v>
      </c>
      <c r="AE4" s="159" t="n">
        <v>295165186343.118</v>
      </c>
      <c r="AF4" s="159" t="n">
        <v>328154422853.492</v>
      </c>
      <c r="AG4" s="159" t="n">
        <v>377988086084.829</v>
      </c>
      <c r="AH4" s="159" t="n">
        <v>367650065478.427</v>
      </c>
      <c r="AI4" s="159" t="n">
        <v>362696345236.665</v>
      </c>
      <c r="AJ4" s="159" t="n">
        <v>368563658869.492</v>
      </c>
      <c r="AK4" s="159" t="n">
        <v>0</v>
      </c>
      <c r="AL4" s="159" t="n">
        <v>688297065.81</v>
      </c>
      <c r="AM4" s="159" t="n">
        <v>17295</v>
      </c>
      <c r="AN4" s="159" t="n">
        <v>68529812030.32</v>
      </c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</row>
    <row r="5">
      <c r="A5" t="str">
        <f>M5</f>
      </c>
      <c r="B5" t="str">
        <f>N5</f>
      </c>
      <c r="M5" t="s">
        <v>664</v>
      </c>
      <c r="N5" t="s">
        <v>662</v>
      </c>
      <c r="O5" s="159" t="n">
        <v>289694000000</v>
      </c>
      <c r="P5" s="159" t="n">
        <v>262324000000</v>
      </c>
      <c r="Q5" s="159" t="n">
        <v>286834000000</v>
      </c>
      <c r="R5" s="159" t="n">
        <v>278497000000</v>
      </c>
      <c r="S5" s="159" t="n">
        <v>268553000000</v>
      </c>
      <c r="T5" s="159" t="n">
        <v>259373000000</v>
      </c>
      <c r="U5" s="159" t="n">
        <v>253130000000</v>
      </c>
      <c r="V5" s="159" t="n">
        <v>258251000000</v>
      </c>
      <c r="W5" s="159" t="n">
        <v>255793000000</v>
      </c>
      <c r="X5" s="159" t="n">
        <v>261198000000</v>
      </c>
      <c r="Y5" s="159" t="n">
        <v>281029000000</v>
      </c>
      <c r="Z5" s="159" t="n">
        <v>290185000000</v>
      </c>
      <c r="AA5" s="159" t="n">
        <v>331845000000</v>
      </c>
      <c r="AB5" s="159" t="n">
        <v>387136000000</v>
      </c>
      <c r="AC5" s="159" t="n">
        <v>436439000000</v>
      </c>
      <c r="AD5" s="159" t="n">
        <v>474071000000</v>
      </c>
      <c r="AE5" s="159" t="n">
        <v>499297000000</v>
      </c>
      <c r="AF5" s="159" t="n">
        <v>528548000000</v>
      </c>
      <c r="AG5" s="159" t="n">
        <v>594632000000</v>
      </c>
      <c r="AH5" s="159" t="n">
        <v>636742000000</v>
      </c>
      <c r="AI5" s="159" t="n">
        <v>666703000000</v>
      </c>
      <c r="AJ5" s="159" t="n">
        <v>678064000000</v>
      </c>
      <c r="AK5" s="159" t="n">
        <v>650851000000</v>
      </c>
      <c r="AL5" s="159" t="n">
        <v>607795000000</v>
      </c>
      <c r="AM5" s="159" t="n">
        <v>577897000000</v>
      </c>
      <c r="AN5" s="159" t="n">
        <v>562499000000</v>
      </c>
      <c r="AO5" s="159" t="n">
        <v>565370000000</v>
      </c>
      <c r="AP5" s="159" t="n">
        <v>568897000000</v>
      </c>
      <c r="AQ5" s="159" t="n">
        <v>600804000000</v>
      </c>
      <c r="AR5" s="159" t="n">
        <v>653690000000</v>
      </c>
      <c r="AS5" s="159" t="n">
        <v>690363000000</v>
      </c>
      <c r="AT5" s="159" t="n">
        <v>717577000000</v>
      </c>
      <c r="AU5" s="159" t="n">
        <v>726458000000</v>
      </c>
      <c r="AV5" s="159" t="n">
        <v>775874000000</v>
      </c>
      <c r="AW5" s="159" t="n">
        <v>859539000000</v>
      </c>
      <c r="AX5" s="159" t="n">
        <v>878467000000</v>
      </c>
      <c r="AY5" s="159" t="n">
        <v>883218000000</v>
      </c>
      <c r="AZ5" s="159" t="n">
        <v>895811000000</v>
      </c>
      <c r="BA5" s="159" t="n">
        <v>914366000000</v>
      </c>
      <c r="BB5" s="159" t="n">
        <v>934814000000</v>
      </c>
      <c r="BC5" s="159"/>
    </row>
    <row r="6">
      <c r="A6" t="str">
        <f>M6</f>
      </c>
      <c r="B6" t="str">
        <f>N6</f>
      </c>
      <c r="M6" t="s">
        <v>665</v>
      </c>
      <c r="N6" t="s">
        <v>666</v>
      </c>
      <c r="O6" s="159" t="str">
        <f>Sum(O2:O5)</f>
      </c>
      <c r="P6" s="159" t="str">
        <f>Sum(P2:P5)</f>
      </c>
      <c r="Q6" s="159" t="str">
        <f>Sum(Q2:Q5)</f>
      </c>
      <c r="R6" s="159" t="str">
        <f>Sum(R2:R5)</f>
      </c>
      <c r="S6" s="159" t="str">
        <f>Sum(S2:S5)</f>
      </c>
      <c r="T6" s="159" t="str">
        <f>Sum(T2:T5)</f>
      </c>
      <c r="U6" s="159" t="str">
        <f>Sum(U2:U5)</f>
      </c>
      <c r="V6" s="159" t="str">
        <f>Sum(V2:V5)</f>
      </c>
      <c r="W6" s="159" t="str">
        <f>Sum(W2:W5)</f>
      </c>
      <c r="X6" s="159" t="str">
        <f>Sum(X2:X5)</f>
      </c>
      <c r="Y6" s="159" t="str">
        <f>Sum(Y2:Y5)</f>
      </c>
      <c r="Z6" s="159" t="str">
        <f>Sum(Z2:Z5)</f>
      </c>
      <c r="AA6" s="159" t="str">
        <f>Sum(AA2:AA5)</f>
      </c>
      <c r="AB6" s="159" t="str">
        <f>Sum(AB2:AB5)</f>
      </c>
      <c r="AC6" s="159" t="str">
        <f>Sum(AC2:AC5)</f>
      </c>
      <c r="AD6" s="159" t="str">
        <f>Sum(AD2:AD5)</f>
      </c>
      <c r="AE6" s="159" t="str">
        <f>Sum(AE2:AE5)</f>
      </c>
      <c r="AF6" s="159" t="str">
        <f>Sum(AF2:AF5)</f>
      </c>
      <c r="AG6" s="159" t="str">
        <f>Sum(AG2:AG5)</f>
      </c>
      <c r="AH6" s="159" t="str">
        <f>Sum(AH2:AH5)</f>
      </c>
      <c r="AI6" s="159" t="str">
        <f>Sum(AI2:AI5)</f>
      </c>
      <c r="AJ6" s="159" t="str">
        <f>Sum(AJ2:AJ5)</f>
      </c>
      <c r="AK6" s="159" t="str">
        <f>Sum(AK2:AK5)</f>
      </c>
      <c r="AL6" s="159" t="str">
        <f>Sum(AL2:AL5)</f>
      </c>
      <c r="AM6" s="159" t="str">
        <f>Sum(AM2:AM5)</f>
      </c>
      <c r="AN6" s="159" t="str">
        <f>Sum(AN2:AN5)</f>
      </c>
      <c r="AO6" s="159" t="str">
        <f>Sum(AO2:AO5)</f>
      </c>
      <c r="AP6" s="159" t="str">
        <f>Sum(AP2:AP5)</f>
      </c>
      <c r="AQ6" s="159" t="str">
        <f>Sum(AQ2:AQ5)</f>
      </c>
      <c r="AR6" s="159" t="str">
        <f>Sum(AR2:AR5)</f>
      </c>
      <c r="AS6" s="159" t="str">
        <f>Sum(AS2:AS5)</f>
      </c>
      <c r="AT6" s="159" t="str">
        <f>Sum(AT2:AT5)</f>
      </c>
      <c r="AU6" s="159" t="str">
        <f>Sum(AU2:AU5)</f>
      </c>
      <c r="AV6" s="159" t="str">
        <f>Sum(AV2:AV5)</f>
      </c>
      <c r="AW6" s="159" t="str">
        <f>Sum(AW2:AW5)</f>
      </c>
      <c r="AX6" s="159" t="str">
        <f>Sum(AX2:AX5)</f>
      </c>
      <c r="AY6" s="159" t="str">
        <f>Sum(AY2:AY5)</f>
      </c>
      <c r="AZ6" s="159" t="str">
        <f>Sum(AZ2:AZ5)</f>
      </c>
      <c r="BA6" s="159" t="str">
        <f>Sum(BA2:BA5)</f>
      </c>
      <c r="BB6" s="159" t="str">
        <f>Sum(BB2:BB5)</f>
      </c>
      <c r="BC6" s="159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0" t="n">
        <v>29993312707</v>
      </c>
      <c r="N2" s="160" t="n">
        <v>31945138023</v>
      </c>
      <c r="O2" s="160" t="n">
        <v>29753069568</v>
      </c>
      <c r="P2" s="160" t="n">
        <v>30346592157</v>
      </c>
      <c r="Q2" s="160" t="n">
        <v>31747329388</v>
      </c>
      <c r="R2" s="160" t="n">
        <v>28791249139</v>
      </c>
      <c r="S2" s="160" t="n">
        <v>32842967690</v>
      </c>
      <c r="T2" s="160" t="n">
        <v>34627617203</v>
      </c>
      <c r="U2" s="160" t="n">
        <v>37288669184</v>
      </c>
      <c r="V2" s="160" t="n">
        <v>39481622310</v>
      </c>
      <c r="W2" s="160" t="n">
        <v>42902822546.2254</v>
      </c>
      <c r="X2" s="160" t="n">
        <v>45999287165.102</v>
      </c>
      <c r="Y2" s="160" t="n">
        <v>60247822851.393</v>
      </c>
      <c r="Z2" s="160" t="n">
        <v>70112736203.1276</v>
      </c>
      <c r="AA2" s="160" t="n">
        <v>72882060944.0123</v>
      </c>
      <c r="AB2" s="160" t="n">
        <v>73955064380.7206</v>
      </c>
      <c r="AC2" s="160" t="n">
        <v>88529377435.8539</v>
      </c>
      <c r="AD2" s="160" t="n">
        <v>99100586147.3638</v>
      </c>
      <c r="AE2" s="160" t="n">
        <v>105266669700.67</v>
      </c>
      <c r="AF2" s="160" t="n">
        <v>107245503547.368</v>
      </c>
      <c r="AG2" s="160" t="n">
        <v>96939369086.5759</v>
      </c>
      <c r="AH2" s="160" t="n">
        <v>109468302700.962</v>
      </c>
      <c r="AI2" s="160" t="n">
        <v>105499463138.199</v>
      </c>
      <c r="AJ2" s="160" t="n">
        <v>96995856740.5779</v>
      </c>
      <c r="AK2" s="160" t="n">
        <v>82026660480.1835</v>
      </c>
      <c r="AL2" s="160" t="n">
        <v>82093613281.8144</v>
      </c>
      <c r="AM2" s="160" t="n">
        <v>103132925805.592</v>
      </c>
      <c r="AN2" s="160" t="n">
        <v>112799135328.923</v>
      </c>
      <c r="AO2" s="160" t="n">
        <v>113078047450.629</v>
      </c>
      <c r="AP2" s="160" t="n">
        <v>123281118568.194</v>
      </c>
      <c r="AQ2" s="160" t="n">
        <v>153210907310.412</v>
      </c>
      <c r="AR2" s="160" t="n">
        <v>114361655314.093</v>
      </c>
      <c r="AS2" s="160" t="n">
        <v>122304776861.729</v>
      </c>
      <c r="AT2" s="160" t="n">
        <v>84663692097.9125</v>
      </c>
      <c r="AU2" s="160"/>
      <c r="AV2" s="160"/>
    </row>
    <row r="3">
      <c r="A3" t="str">
        <f>L3</f>
      </c>
      <c r="L3" t="s">
        <v>708</v>
      </c>
      <c r="M3" s="160" t="n">
        <v>35960694888</v>
      </c>
      <c r="N3" s="160" t="n">
        <v>37863506273</v>
      </c>
      <c r="O3" s="160" t="n">
        <v>35092959873</v>
      </c>
      <c r="P3" s="160" t="n">
        <v>33829226700</v>
      </c>
      <c r="Q3" s="160" t="n">
        <v>31124696371</v>
      </c>
      <c r="R3" s="160" t="n">
        <v>28535738215</v>
      </c>
      <c r="S3" s="160" t="n">
        <v>30194170969</v>
      </c>
      <c r="T3" s="160" t="n">
        <v>29073662056</v>
      </c>
      <c r="U3" s="160" t="n">
        <v>28130482737</v>
      </c>
      <c r="V3" s="160" t="n">
        <v>29677352211</v>
      </c>
      <c r="W3" s="160" t="n">
        <v>24339685706.4517</v>
      </c>
      <c r="X3" s="160" t="n">
        <v>25668062870.6387</v>
      </c>
      <c r="Y3" s="160" t="n">
        <v>32788951053.1231</v>
      </c>
      <c r="Z3" s="160" t="n">
        <v>47830922262.423</v>
      </c>
      <c r="AA3" s="160" t="n">
        <v>58825443576.2251</v>
      </c>
      <c r="AB3" s="160" t="n">
        <v>65108861243.7038</v>
      </c>
      <c r="AC3" s="160" t="n">
        <v>68516071349.0288</v>
      </c>
      <c r="AD3" s="160" t="n">
        <v>82810086269.79</v>
      </c>
      <c r="AE3" s="160" t="n">
        <v>101935552219.899</v>
      </c>
      <c r="AF3" s="160" t="n">
        <v>91082000212.6408</v>
      </c>
      <c r="AG3" s="160" t="n">
        <v>106725389754.146</v>
      </c>
      <c r="AH3" s="160" t="n">
        <v>103383013784.238</v>
      </c>
      <c r="AI3" s="160" t="n">
        <v>98265166220.3349</v>
      </c>
      <c r="AJ3" s="160" t="n">
        <v>86438880967.1992</v>
      </c>
      <c r="AK3" s="160" t="n">
        <v>77207039866.9569</v>
      </c>
      <c r="AL3" s="160" t="n">
        <v>71996639966.4858</v>
      </c>
      <c r="AM3" s="160" t="n">
        <v>71551510997.6919</v>
      </c>
      <c r="AN3" s="160" t="n">
        <v>76631880839.9451</v>
      </c>
      <c r="AO3" s="160" t="n">
        <v>88698325243.6305</v>
      </c>
      <c r="AP3" s="160" t="n">
        <v>92762373993.5141</v>
      </c>
      <c r="AQ3" s="160" t="n">
        <v>98398389839.8272</v>
      </c>
      <c r="AR3" s="160" t="n">
        <v>90770167372.218</v>
      </c>
      <c r="AS3" s="160" t="n">
        <v>99021129618.9242</v>
      </c>
      <c r="AT3" s="160" t="n">
        <v>48591295833.2184</v>
      </c>
      <c r="AU3" s="160"/>
      <c r="AV3" s="160"/>
    </row>
    <row r="4">
      <c r="A4" t="str">
        <f>L4</f>
      </c>
      <c r="L4" t="s">
        <v>709</v>
      </c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 t="n">
        <v>30879636954.9954</v>
      </c>
      <c r="X4" s="160" t="n">
        <v>28990916270.223</v>
      </c>
      <c r="Y4" s="160" t="n">
        <v>30113227132.5393</v>
      </c>
      <c r="Z4" s="160" t="n">
        <v>35201492871.434</v>
      </c>
      <c r="AA4" s="160" t="n">
        <v>35241294858.2151</v>
      </c>
      <c r="AB4" s="160" t="n">
        <v>41875695732.6547</v>
      </c>
      <c r="AC4" s="160" t="n">
        <v>49185549119.2547</v>
      </c>
      <c r="AD4" s="160" t="n">
        <v>46279650071.9425</v>
      </c>
      <c r="AE4" s="160" t="n">
        <v>54012288564.5049</v>
      </c>
      <c r="AF4" s="160" t="n">
        <v>47688602187.0404</v>
      </c>
      <c r="AG4" s="160" t="n">
        <v>39399834017.7615</v>
      </c>
      <c r="AH4" s="160" t="n">
        <v>38073802839.4699</v>
      </c>
      <c r="AI4" s="160" t="n">
        <v>42291049655.6658</v>
      </c>
      <c r="AJ4" s="160" t="n">
        <v>32247405087.1344</v>
      </c>
      <c r="AK4" s="160" t="n">
        <v>31296907203.1947</v>
      </c>
      <c r="AL4" s="160" t="n">
        <v>28506482015.0489</v>
      </c>
      <c r="AM4" s="160" t="n">
        <v>26784143602.9829</v>
      </c>
      <c r="AN4" s="160" t="n">
        <v>29083589497.9641</v>
      </c>
      <c r="AO4" s="160" t="n">
        <v>33837415345.756</v>
      </c>
      <c r="AP4" s="160" t="n">
        <v>35835726921.9774</v>
      </c>
      <c r="AQ4" s="160" t="n">
        <v>34006207873.992</v>
      </c>
      <c r="AR4" s="160" t="n">
        <v>52156510661.3755</v>
      </c>
      <c r="AS4" s="160" t="n">
        <v>50741258836.9179</v>
      </c>
      <c r="AT4" s="160" t="n">
        <v>20342650358.8622</v>
      </c>
      <c r="AU4" s="160"/>
      <c r="AV4" s="160"/>
    </row>
    <row r="5">
      <c r="A5" t="str">
        <f>L5</f>
      </c>
      <c r="L5" t="s">
        <v>710</v>
      </c>
      <c r="M5" s="160" t="n">
        <v>28304563806</v>
      </c>
      <c r="N5" s="160" t="n">
        <v>41243339793</v>
      </c>
      <c r="O5" s="160" t="n">
        <v>34954992394</v>
      </c>
      <c r="P5" s="160" t="n">
        <v>33954732784</v>
      </c>
      <c r="Q5" s="160" t="n">
        <v>32186662449</v>
      </c>
      <c r="R5" s="160" t="n">
        <v>35189234715</v>
      </c>
      <c r="S5" s="160" t="n">
        <v>30275743132</v>
      </c>
      <c r="T5" s="160" t="n">
        <v>30248655247</v>
      </c>
      <c r="U5" s="160" t="n">
        <v>30401001630</v>
      </c>
      <c r="V5" s="160" t="n">
        <v>32561216997</v>
      </c>
      <c r="W5" s="160" t="n">
        <v>12561996255.8882</v>
      </c>
      <c r="X5" s="160" t="n">
        <v>20376379119.5963</v>
      </c>
      <c r="Y5" s="160" t="n">
        <v>19098314585.8526</v>
      </c>
      <c r="Z5" s="160" t="n">
        <v>25174152975.356</v>
      </c>
      <c r="AA5" s="160" t="n">
        <v>26390491632.9557</v>
      </c>
      <c r="AB5" s="160" t="n">
        <v>34314078131.7759</v>
      </c>
      <c r="AC5" s="160" t="n">
        <v>36302990528.4341</v>
      </c>
      <c r="AD5" s="160" t="n">
        <v>43285772133.7758</v>
      </c>
      <c r="AE5" s="160" t="n">
        <v>52322135708.5164</v>
      </c>
      <c r="AF5" s="160" t="n">
        <v>56439625804.5077</v>
      </c>
      <c r="AG5" s="160" t="n">
        <v>56543203658.8858</v>
      </c>
      <c r="AH5" s="160" t="n">
        <v>57356213929.8226</v>
      </c>
      <c r="AI5" s="160" t="n">
        <v>52731495692.821</v>
      </c>
      <c r="AJ5" s="160" t="n">
        <v>43802955073.4203</v>
      </c>
      <c r="AK5" s="160" t="n">
        <v>38918110176.3577</v>
      </c>
      <c r="AL5" s="160" t="n">
        <v>38302470301.744</v>
      </c>
      <c r="AM5" s="160" t="n">
        <v>39722090100.4181</v>
      </c>
      <c r="AN5" s="160" t="n">
        <v>43597259051.7596</v>
      </c>
      <c r="AO5" s="160" t="n">
        <v>51940589519.8209</v>
      </c>
      <c r="AP5" s="160" t="n">
        <v>57640239173.7832</v>
      </c>
      <c r="AQ5" s="160" t="n">
        <v>60573407783.3784</v>
      </c>
      <c r="AR5" s="160" t="n">
        <v>55378049713.2556</v>
      </c>
      <c r="AS5" s="160" t="n">
        <v>39014152184.0631</v>
      </c>
      <c r="AT5" s="160" t="n">
        <v>17449481642.3526</v>
      </c>
      <c r="AU5" s="160"/>
      <c r="AV5" s="160"/>
    </row>
    <row r="6">
      <c r="A6" t="str">
        <f>L6</f>
      </c>
      <c r="L6" t="s">
        <v>706</v>
      </c>
      <c r="M6" s="160" t="n">
        <v>13434401635</v>
      </c>
      <c r="N6" s="160" t="n">
        <v>19369182588</v>
      </c>
      <c r="O6" s="160" t="n">
        <v>17619229930</v>
      </c>
      <c r="P6" s="160" t="n">
        <v>17645725767</v>
      </c>
      <c r="Q6" s="160" t="n">
        <v>18075942350</v>
      </c>
      <c r="R6" s="160" t="n">
        <v>19041220687</v>
      </c>
      <c r="S6" s="160" t="n">
        <v>19347390330</v>
      </c>
      <c r="T6" s="160" t="n">
        <v>17934428738</v>
      </c>
      <c r="U6" s="160" t="n">
        <v>17288342573</v>
      </c>
      <c r="V6" s="160" t="n">
        <v>19013150234</v>
      </c>
      <c r="W6" s="160" t="n">
        <v>20597636512.8267</v>
      </c>
      <c r="X6" s="160" t="n">
        <v>21626410588.6674</v>
      </c>
      <c r="Y6" s="160" t="n">
        <v>25988398540.367</v>
      </c>
      <c r="Z6" s="160" t="n">
        <v>32503996698.2746</v>
      </c>
      <c r="AA6" s="160" t="n">
        <v>34598872059.718</v>
      </c>
      <c r="AB6" s="160" t="n">
        <v>43335587798.781</v>
      </c>
      <c r="AC6" s="160" t="n">
        <v>45538329543.2904</v>
      </c>
      <c r="AD6" s="160" t="n">
        <v>49801473286.0533</v>
      </c>
      <c r="AE6" s="160" t="n">
        <v>54964300849.7418</v>
      </c>
      <c r="AF6" s="160" t="n">
        <v>59264807867.4139</v>
      </c>
      <c r="AG6" s="160" t="n">
        <v>58277206632.2153</v>
      </c>
      <c r="AH6" s="160" t="n">
        <v>56309134741.6547</v>
      </c>
      <c r="AI6" s="160" t="n">
        <v>56266882362.0404</v>
      </c>
      <c r="AJ6" s="160" t="n">
        <v>47418032358.0387</v>
      </c>
      <c r="AK6" s="160" t="n">
        <v>53482722030.406</v>
      </c>
      <c r="AL6" s="160" t="n">
        <v>52427120840.6328</v>
      </c>
      <c r="AM6" s="160" t="n">
        <v>56461734363.4189</v>
      </c>
      <c r="AN6" s="160" t="n">
        <v>59242049642.4755</v>
      </c>
      <c r="AO6" s="160" t="n">
        <v>70266476117.5831</v>
      </c>
      <c r="AP6" s="160" t="n">
        <v>73354518952.1936</v>
      </c>
      <c r="AQ6" s="160" t="n">
        <v>75798633027.2083</v>
      </c>
      <c r="AR6" s="160" t="n">
        <v>74294234511.4505</v>
      </c>
      <c r="AS6" s="160" t="n">
        <v>81672645182.5426</v>
      </c>
      <c r="AT6" s="160" t="n">
        <v>32808828005.7754</v>
      </c>
      <c r="AU6" s="160"/>
      <c r="AV6" s="160"/>
    </row>
    <row r="7">
      <c r="A7" t="str">
        <f>L7</f>
      </c>
      <c r="L7"/>
      <c r="M7" s="160" t="n">
        <v>12657156369</v>
      </c>
      <c r="N7" s="160" t="n">
        <v>5733027167</v>
      </c>
      <c r="O7" s="160" t="n">
        <v>5986408785</v>
      </c>
      <c r="P7" s="160" t="n">
        <v>5597104734</v>
      </c>
      <c r="Q7" s="160" t="n">
        <v>4027272167</v>
      </c>
      <c r="R7" s="160" t="n">
        <v>5034572112</v>
      </c>
      <c r="S7" s="160" t="n">
        <v>5788506977</v>
      </c>
      <c r="T7" s="160" t="n">
        <v>4097788635</v>
      </c>
      <c r="U7" s="160" t="n">
        <v>3857386043</v>
      </c>
      <c r="V7" s="160" t="n">
        <v>1451694736</v>
      </c>
      <c r="W7" s="160" t="n">
        <v>896708530</v>
      </c>
      <c r="X7" s="160" t="n">
        <v>1332582608.1</v>
      </c>
      <c r="Y7" s="160" t="n">
        <v>1573806973.21</v>
      </c>
      <c r="Z7" s="160" t="n">
        <v>709786293.2455</v>
      </c>
      <c r="AA7" s="160" t="n">
        <v>1836868750.7889</v>
      </c>
      <c r="AB7" s="160" t="n">
        <v>7075231414.8205</v>
      </c>
      <c r="AC7" s="160" t="n">
        <v>7092868367.2559</v>
      </c>
      <c r="AD7" s="160" t="n">
        <v>6876854944.5664</v>
      </c>
      <c r="AE7" s="160" t="n">
        <v>9487139041.4969</v>
      </c>
      <c r="AF7" s="160" t="n">
        <v>5929525859.4555</v>
      </c>
      <c r="AG7" s="160" t="n">
        <v>4811342087.0799</v>
      </c>
      <c r="AH7" s="160" t="n">
        <v>3973190873.3447</v>
      </c>
      <c r="AI7" s="160" t="n">
        <v>2739247979.5661</v>
      </c>
      <c r="AJ7" s="160" t="n">
        <v>1325283035.7596</v>
      </c>
      <c r="AK7" s="160" t="n">
        <v>518098070.4508</v>
      </c>
      <c r="AL7" s="160" t="n">
        <v>899913864.8209</v>
      </c>
      <c r="AM7" s="160" t="n">
        <v>872368734.0903</v>
      </c>
      <c r="AN7" s="160" t="n">
        <v>501162415.0376</v>
      </c>
      <c r="AO7" s="160" t="n">
        <v>1009255457.355</v>
      </c>
      <c r="AP7" s="160" t="n">
        <v>1101647733.6542</v>
      </c>
      <c r="AQ7" s="160" t="n">
        <v>760098902.1179</v>
      </c>
      <c r="AR7" s="160" t="n">
        <v>742455295.4319</v>
      </c>
      <c r="AS7" s="160" t="n">
        <v>21741977737.9626</v>
      </c>
      <c r="AT7" s="160" t="n">
        <v>13529156156.6481</v>
      </c>
      <c r="AU7" s="160"/>
      <c r="AV7" s="160"/>
    </row>
    <row r="8">
      <c r="A8" t="str">
        <f>L8</f>
      </c>
      <c r="L8" t="s">
        <v>665</v>
      </c>
      <c r="M8" s="160" t="str">
        <f>Sum(M2:M7)</f>
      </c>
      <c r="N8" s="160" t="str">
        <f>Sum(N2:N7)</f>
      </c>
      <c r="O8" s="160" t="str">
        <f>Sum(O2:O7)</f>
      </c>
      <c r="P8" s="160" t="str">
        <f>Sum(P2:P7)</f>
      </c>
      <c r="Q8" s="160" t="str">
        <f>Sum(Q2:Q7)</f>
      </c>
      <c r="R8" s="160" t="str">
        <f>Sum(R2:R7)</f>
      </c>
      <c r="S8" s="160" t="str">
        <f>Sum(S2:S7)</f>
      </c>
      <c r="T8" s="160" t="str">
        <f>Sum(T2:T7)</f>
      </c>
      <c r="U8" s="160" t="str">
        <f>Sum(U2:U7)</f>
      </c>
      <c r="V8" s="160" t="str">
        <f>Sum(V2:V7)</f>
      </c>
      <c r="W8" s="160" t="str">
        <f>Sum(W2:W7)</f>
      </c>
      <c r="X8" s="160" t="str">
        <f>Sum(X2:X7)</f>
      </c>
      <c r="Y8" s="160" t="str">
        <f>Sum(Y2:Y7)</f>
      </c>
      <c r="Z8" s="160" t="str">
        <f>Sum(Z2:Z7)</f>
      </c>
      <c r="AA8" s="160" t="str">
        <f>Sum(AA2:AA7)</f>
      </c>
      <c r="AB8" s="160" t="str">
        <f>Sum(AB2:AB7)</f>
      </c>
      <c r="AC8" s="160" t="str">
        <f>Sum(AC2:AC7)</f>
      </c>
      <c r="AD8" s="160" t="str">
        <f>Sum(AD2:AD7)</f>
      </c>
      <c r="AE8" s="160" t="str">
        <f>Sum(AE2:AE7)</f>
      </c>
      <c r="AF8" s="160" t="str">
        <f>Sum(AF2:AF7)</f>
      </c>
      <c r="AG8" s="160" t="str">
        <f>Sum(AG2:AG7)</f>
      </c>
      <c r="AH8" s="160" t="str">
        <f>Sum(AH2:AH7)</f>
      </c>
      <c r="AI8" s="160" t="str">
        <f>Sum(AI2:AI7)</f>
      </c>
      <c r="AJ8" s="160" t="str">
        <f>Sum(AJ2:AJ7)</f>
      </c>
      <c r="AK8" s="160" t="str">
        <f>Sum(AK2:AK7)</f>
      </c>
      <c r="AL8" s="160" t="str">
        <f>Sum(AL2:AL7)</f>
      </c>
      <c r="AM8" s="160" t="str">
        <f>Sum(AM2:AM7)</f>
      </c>
      <c r="AN8" s="160" t="str">
        <f>Sum(AN2:AN7)</f>
      </c>
      <c r="AO8" s="160" t="str">
        <f>Sum(AO2:AO7)</f>
      </c>
      <c r="AP8" s="160" t="str">
        <f>Sum(AP2:AP7)</f>
      </c>
      <c r="AQ8" s="160" t="str">
        <f>Sum(AQ2:AQ7)</f>
      </c>
      <c r="AR8" s="160" t="str">
        <f>Sum(AR2:AR7)</f>
      </c>
      <c r="AS8" s="160" t="str">
        <f>Sum(AS2:AS7)</f>
      </c>
      <c r="AT8" s="160" t="str">
        <f>Sum(AT2:AT7)</f>
      </c>
      <c r="AU8" s="160" t="str">
        <f>Sum(AU2:AU7)</f>
      </c>
      <c r="AV8" s="160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0" t="str">
        <f>AQ12</f>
      </c>
      <c r="C12" s="160" t="str">
        <f>AS12</f>
      </c>
      <c r="D12" s="160" t="str">
        <f>AT12</f>
      </c>
      <c r="E12" s="160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L12" t="s">
        <v>703</v>
      </c>
      <c r="M12" s="160" t="n">
        <v>62034626909.3846</v>
      </c>
      <c r="N12" s="160" t="n">
        <v>63790986396.3299</v>
      </c>
      <c r="O12" s="160" t="n">
        <v>57962930142.4092</v>
      </c>
      <c r="P12" s="160" t="n">
        <v>57764049648.3606</v>
      </c>
      <c r="Q12" s="160" t="n">
        <v>59139272094.0376</v>
      </c>
      <c r="R12" s="160" t="n">
        <v>52518645921.6326</v>
      </c>
      <c r="S12" s="160" t="n">
        <v>58802303678.2549</v>
      </c>
      <c r="T12" s="160" t="n">
        <v>60916461069.1388</v>
      </c>
      <c r="U12" s="160" t="n">
        <v>64785480372.1977</v>
      </c>
      <c r="V12" s="160" t="n">
        <v>67756525136.607</v>
      </c>
      <c r="W12" s="160" t="n">
        <v>72127083679.6732</v>
      </c>
      <c r="X12" s="160" t="n">
        <v>75502662109.3571</v>
      </c>
      <c r="Y12" s="160" t="n">
        <v>97358376194.8559</v>
      </c>
      <c r="Z12" s="160" t="n">
        <v>111165887815.399</v>
      </c>
      <c r="AA12" s="160" t="n">
        <v>112802246479.287</v>
      </c>
      <c r="AB12" s="160" t="n">
        <v>111082745340.634</v>
      </c>
      <c r="AC12" s="160" t="n">
        <v>128790145385.143</v>
      </c>
      <c r="AD12" s="160" t="n">
        <v>140306292668.808</v>
      </c>
      <c r="AE12" s="160" t="n">
        <v>146005026305.648</v>
      </c>
      <c r="AF12" s="160" t="n">
        <v>147243938932.912</v>
      </c>
      <c r="AG12" s="160" t="n">
        <v>131951257583.197</v>
      </c>
      <c r="AH12" s="160" t="n">
        <v>146073411885.194</v>
      </c>
      <c r="AI12" s="160" t="n">
        <v>138268407453.454</v>
      </c>
      <c r="AJ12" s="160" t="n">
        <v>124858000930.857</v>
      </c>
      <c r="AK12" s="160" t="n">
        <v>103697125569.675</v>
      </c>
      <c r="AL12" s="160" t="n">
        <v>102717992754.661</v>
      </c>
      <c r="AM12" s="160" t="n">
        <v>128019486053.215</v>
      </c>
      <c r="AN12" s="160" t="n">
        <v>137693904522.467</v>
      </c>
      <c r="AO12" s="160" t="n">
        <v>135036560825.555</v>
      </c>
      <c r="AP12" s="160" t="n">
        <v>144548325327.103</v>
      </c>
      <c r="AQ12" s="160" t="n">
        <v>177324883403.893</v>
      </c>
      <c r="AR12" s="160" t="n">
        <v>127957170157.387</v>
      </c>
      <c r="AS12" s="160" t="n">
        <v>127899803920.975</v>
      </c>
      <c r="AT12" s="160" t="n">
        <v>84663692097.9125</v>
      </c>
      <c r="AU12" s="160"/>
      <c r="AV12" s="160"/>
    </row>
    <row r="13">
      <c r="A13" t="str">
        <f>L13</f>
      </c>
      <c r="B13" s="160" t="str">
        <f>AQ13</f>
      </c>
      <c r="C13" s="160" t="str">
        <f>AS13</f>
      </c>
      <c r="D13" s="160" t="str">
        <f>AT13</f>
      </c>
      <c r="E13" s="160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L13" t="s">
        <v>708</v>
      </c>
      <c r="M13" s="160" t="n">
        <v>74376855686.8564</v>
      </c>
      <c r="N13" s="160" t="n">
        <v>75609327836.971</v>
      </c>
      <c r="O13" s="160" t="n">
        <v>68365745489.2242</v>
      </c>
      <c r="P13" s="160" t="n">
        <v>64393165484.7675</v>
      </c>
      <c r="Q13" s="160" t="n">
        <v>57979424506.3217</v>
      </c>
      <c r="R13" s="160" t="n">
        <v>52052563756.1149</v>
      </c>
      <c r="S13" s="160" t="n">
        <v>54059877517.4901</v>
      </c>
      <c r="T13" s="160" t="n">
        <v>51146014246.0563</v>
      </c>
      <c r="U13" s="160" t="n">
        <v>48874011250.5904</v>
      </c>
      <c r="V13" s="160" t="n">
        <v>50930892486.7369</v>
      </c>
      <c r="W13" s="160" t="n">
        <v>40919231964.1599</v>
      </c>
      <c r="X13" s="160" t="n">
        <v>42131241533.5398</v>
      </c>
      <c r="Y13" s="160" t="n">
        <v>52985798997.8947</v>
      </c>
      <c r="Z13" s="160" t="n">
        <v>75837390269.9635</v>
      </c>
      <c r="AA13" s="160" t="n">
        <v>91046302747.067</v>
      </c>
      <c r="AB13" s="160" t="n">
        <v>97795480451.7547</v>
      </c>
      <c r="AC13" s="160" t="n">
        <v>99675328640.5298</v>
      </c>
      <c r="AD13" s="160" t="n">
        <v>117242255084.356</v>
      </c>
      <c r="AE13" s="160" t="n">
        <v>141384761441.279</v>
      </c>
      <c r="AF13" s="160" t="n">
        <v>125052072428.137</v>
      </c>
      <c r="AG13" s="160" t="n">
        <v>145271725273.345</v>
      </c>
      <c r="AH13" s="160" t="n">
        <v>137953263016.154</v>
      </c>
      <c r="AI13" s="160" t="n">
        <v>128787082296.679</v>
      </c>
      <c r="AJ13" s="160" t="n">
        <v>111268524686.888</v>
      </c>
      <c r="AK13" s="160" t="n">
        <v>97604218690.3479</v>
      </c>
      <c r="AL13" s="160" t="n">
        <v>90084356709.3377</v>
      </c>
      <c r="AM13" s="160" t="n">
        <v>88817296636.4034</v>
      </c>
      <c r="AN13" s="160" t="n">
        <v>93544536959.2909</v>
      </c>
      <c r="AO13" s="160" t="n">
        <v>105922564652.665</v>
      </c>
      <c r="AP13" s="160" t="n">
        <v>108764796830.682</v>
      </c>
      <c r="AQ13" s="160" t="n">
        <v>113885383957.206</v>
      </c>
      <c r="AR13" s="160" t="n">
        <v>101561084611.461</v>
      </c>
      <c r="AS13" s="160" t="n">
        <v>103551009104.182</v>
      </c>
      <c r="AT13" s="160" t="n">
        <v>48591295833.2184</v>
      </c>
      <c r="AU13" s="160"/>
      <c r="AV13" s="160"/>
    </row>
    <row r="14">
      <c r="A14" t="str">
        <f>L14</f>
      </c>
      <c r="B14" s="160" t="str">
        <f>AQ14</f>
      </c>
      <c r="C14" s="160" t="str">
        <f>AS14</f>
      </c>
      <c r="D14" s="160" t="str">
        <f>AT14</f>
      </c>
      <c r="E14" s="160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L14" t="s">
        <v>709</v>
      </c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 t="n">
        <v>51914023984.1129</v>
      </c>
      <c r="X14" s="160" t="n">
        <v>47585332084.2751</v>
      </c>
      <c r="Y14" s="160" t="n">
        <v>48661922653.0792</v>
      </c>
      <c r="Z14" s="160" t="n">
        <v>55813043669.3161</v>
      </c>
      <c r="AA14" s="160" t="n">
        <v>54544248301.3675</v>
      </c>
      <c r="AB14" s="160" t="n">
        <v>62898562579.644</v>
      </c>
      <c r="AC14" s="160" t="n">
        <v>71553807395.8195</v>
      </c>
      <c r="AD14" s="160" t="n">
        <v>65522580441.1321</v>
      </c>
      <c r="AE14" s="160" t="n">
        <v>74915123990.4629</v>
      </c>
      <c r="AF14" s="160" t="n">
        <v>65474611018.2892</v>
      </c>
      <c r="AG14" s="160" t="n">
        <v>53629992604.6535</v>
      </c>
      <c r="AH14" s="160" t="n">
        <v>50805302968.8263</v>
      </c>
      <c r="AI14" s="160" t="n">
        <v>55426974806.1554</v>
      </c>
      <c r="AJ14" s="160" t="n">
        <v>41510500238.7463</v>
      </c>
      <c r="AK14" s="160" t="n">
        <v>39565176702.2284</v>
      </c>
      <c r="AL14" s="160" t="n">
        <v>35668165841.7306</v>
      </c>
      <c r="AM14" s="160" t="n">
        <v>33247309446.9647</v>
      </c>
      <c r="AN14" s="160" t="n">
        <v>35502337706.9848</v>
      </c>
      <c r="AO14" s="160" t="n">
        <v>40408269319.5754</v>
      </c>
      <c r="AP14" s="160" t="n">
        <v>42017742648.7726</v>
      </c>
      <c r="AQ14" s="160" t="n">
        <v>39358469655.472</v>
      </c>
      <c r="AR14" s="160" t="n">
        <v>58356968436.524</v>
      </c>
      <c r="AS14" s="160" t="n">
        <v>53062498640.4436</v>
      </c>
      <c r="AT14" s="160" t="n">
        <v>20342650358.8622</v>
      </c>
      <c r="AU14" s="160"/>
      <c r="AV14" s="160"/>
    </row>
    <row r="15">
      <c r="A15" t="str">
        <f>L15</f>
      </c>
      <c r="B15" s="160" t="str">
        <f>AQ15</f>
      </c>
      <c r="C15" s="160" t="str">
        <f>AS15</f>
      </c>
      <c r="D15" s="160" t="str">
        <f>AT15</f>
      </c>
      <c r="E15" s="160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L15" t="s">
        <v>710</v>
      </c>
      <c r="M15" s="160" t="n">
        <v>58541818060.9403</v>
      </c>
      <c r="N15" s="160" t="n">
        <v>82358489914.1844</v>
      </c>
      <c r="O15" s="160" t="n">
        <v>68096966520.7576</v>
      </c>
      <c r="P15" s="160" t="n">
        <v>64632063468.1008</v>
      </c>
      <c r="Q15" s="160" t="n">
        <v>59957666520.7577</v>
      </c>
      <c r="R15" s="160" t="n">
        <v>64189328824.463</v>
      </c>
      <c r="S15" s="160" t="n">
        <v>54205924949.7956</v>
      </c>
      <c r="T15" s="160" t="n">
        <v>53213047231.7927</v>
      </c>
      <c r="U15" s="160" t="n">
        <v>52818819697.6635</v>
      </c>
      <c r="V15" s="160" t="n">
        <v>55880047192.9175</v>
      </c>
      <c r="W15" s="160" t="n">
        <v>21118893847.9738</v>
      </c>
      <c r="X15" s="160" t="n">
        <v>33445537148.3718</v>
      </c>
      <c r="Y15" s="160" t="n">
        <v>30862208925.3496</v>
      </c>
      <c r="Z15" s="160" t="n">
        <v>39914389553.9664</v>
      </c>
      <c r="AA15" s="160" t="n">
        <v>40845534598.3846</v>
      </c>
      <c r="AB15" s="160" t="n">
        <v>51540784050.8128</v>
      </c>
      <c r="AC15" s="160" t="n">
        <v>52812609367.5539</v>
      </c>
      <c r="AD15" s="160" t="n">
        <v>61283857639.0038</v>
      </c>
      <c r="AE15" s="160" t="n">
        <v>72570879483.6226</v>
      </c>
      <c r="AF15" s="160" t="n">
        <v>77489428838.2428</v>
      </c>
      <c r="AG15" s="160" t="n">
        <v>76965085505.2447</v>
      </c>
      <c r="AH15" s="160" t="n">
        <v>76535560110.3393</v>
      </c>
      <c r="AI15" s="160" t="n">
        <v>69110303647.0819</v>
      </c>
      <c r="AJ15" s="160" t="n">
        <v>56385392006.5785</v>
      </c>
      <c r="AK15" s="160" t="n">
        <v>49199810577.0402</v>
      </c>
      <c r="AL15" s="160" t="n">
        <v>47925200385.9804</v>
      </c>
      <c r="AM15" s="160" t="n">
        <v>49307255853.4869</v>
      </c>
      <c r="AN15" s="160" t="n">
        <v>53219174134.7063</v>
      </c>
      <c r="AO15" s="160" t="n">
        <v>62026880850.333</v>
      </c>
      <c r="AP15" s="160" t="n">
        <v>67583747947.7055</v>
      </c>
      <c r="AQ15" s="160" t="n">
        <v>70107100474.2631</v>
      </c>
      <c r="AR15" s="160" t="n">
        <v>61961489720.3226</v>
      </c>
      <c r="AS15" s="160" t="n">
        <v>40798916792.3185</v>
      </c>
      <c r="AT15" s="160" t="n">
        <v>17449481642.3526</v>
      </c>
      <c r="AU15" s="160"/>
      <c r="AV15" s="160"/>
    </row>
    <row r="16">
      <c r="A16" t="str">
        <f>L16</f>
      </c>
      <c r="B16" s="160" t="str">
        <f>AQ16</f>
      </c>
      <c r="C16" s="160" t="str">
        <f>AS16</f>
      </c>
      <c r="D16" s="160" t="str">
        <f>AT16</f>
      </c>
      <c r="E16" s="160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L16" t="s">
        <v>706</v>
      </c>
      <c r="M16" s="160" t="n">
        <v>27786130239.0766</v>
      </c>
      <c r="N16" s="160" t="n">
        <v>38678163233.7772</v>
      </c>
      <c r="O16" s="160" t="n">
        <v>34324599391.722</v>
      </c>
      <c r="P16" s="160" t="n">
        <v>33588238640.2068</v>
      </c>
      <c r="Q16" s="160" t="n">
        <v>33672062929.3893</v>
      </c>
      <c r="R16" s="160" t="n">
        <v>34733440093.1433</v>
      </c>
      <c r="S16" s="160" t="n">
        <v>34639717467.2126</v>
      </c>
      <c r="T16" s="160" t="n">
        <v>31550017536.8974</v>
      </c>
      <c r="U16" s="160" t="n">
        <v>30036834323.6961</v>
      </c>
      <c r="V16" s="160" t="n">
        <v>32629484716.7365</v>
      </c>
      <c r="W16" s="160" t="n">
        <v>34628198430.6147</v>
      </c>
      <c r="X16" s="160" t="n">
        <v>35497323370.5492</v>
      </c>
      <c r="Y16" s="160" t="n">
        <v>41996343802.0963</v>
      </c>
      <c r="Z16" s="160" t="n">
        <v>51536080977.4146</v>
      </c>
      <c r="AA16" s="160" t="n">
        <v>53549946906.4653</v>
      </c>
      <c r="AB16" s="160" t="n">
        <v>65091364654.3129</v>
      </c>
      <c r="AC16" s="160" t="n">
        <v>66247930939.3818</v>
      </c>
      <c r="AD16" s="160" t="n">
        <v>70508766475.1082</v>
      </c>
      <c r="AE16" s="160" t="n">
        <v>76235566435.774</v>
      </c>
      <c r="AF16" s="160" t="n">
        <v>81368294817.5627</v>
      </c>
      <c r="AG16" s="160" t="n">
        <v>79325363637.2335</v>
      </c>
      <c r="AH16" s="160" t="n">
        <v>75138348079.497</v>
      </c>
      <c r="AI16" s="160" t="n">
        <v>73743808595.2994</v>
      </c>
      <c r="AJ16" s="160" t="n">
        <v>61038903384.6493</v>
      </c>
      <c r="AK16" s="160" t="n">
        <v>67612219121.5487</v>
      </c>
      <c r="AL16" s="160" t="n">
        <v>65598387053.1957</v>
      </c>
      <c r="AM16" s="160" t="n">
        <v>70086271269.9855</v>
      </c>
      <c r="AN16" s="160" t="n">
        <v>72316770012.4619</v>
      </c>
      <c r="AO16" s="160" t="n">
        <v>83911453108.4576</v>
      </c>
      <c r="AP16" s="160" t="n">
        <v>86008895708.1413</v>
      </c>
      <c r="AQ16" s="160" t="n">
        <v>87728634988.71</v>
      </c>
      <c r="AR16" s="160" t="n">
        <v>83126463857.007</v>
      </c>
      <c r="AS16" s="160" t="n">
        <v>85408890581.307</v>
      </c>
      <c r="AT16" s="160" t="n">
        <v>32808828005.7754</v>
      </c>
      <c r="AU16" s="160"/>
      <c r="AV16" s="160"/>
    </row>
    <row r="17">
      <c r="A17" t="str">
        <f>L17</f>
      </c>
      <c r="B17" s="160" t="str">
        <f>AQ17</f>
      </c>
      <c r="C17" s="160" t="str">
        <f>AS17</f>
      </c>
      <c r="D17" s="160" t="str">
        <f>AT17</f>
      </c>
      <c r="E17" s="160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L17"/>
      <c r="M17" s="160" t="n">
        <v>26178567894.6163</v>
      </c>
      <c r="N17" s="160" t="n">
        <v>11448235338.8668</v>
      </c>
      <c r="O17" s="160" t="n">
        <v>11662319190.8258</v>
      </c>
      <c r="P17" s="160" t="n">
        <v>10653961870.5513</v>
      </c>
      <c r="Q17" s="160" t="n">
        <v>7502046599.57892</v>
      </c>
      <c r="R17" s="160" t="n">
        <v>9183655382.24917</v>
      </c>
      <c r="S17" s="160" t="n">
        <v>10363787716.0805</v>
      </c>
      <c r="T17" s="160" t="n">
        <v>7208777329.09415</v>
      </c>
      <c r="U17" s="160" t="n">
        <v>6701837669.3367</v>
      </c>
      <c r="V17" s="160" t="n">
        <v>2491331032.40164</v>
      </c>
      <c r="W17" s="160" t="n">
        <v>1507522520.45657</v>
      </c>
      <c r="X17" s="160" t="n">
        <v>2187284642.71751</v>
      </c>
      <c r="Y17" s="160" t="n">
        <v>2543217067.50809</v>
      </c>
      <c r="Z17" s="160" t="n">
        <v>1125387878.44821</v>
      </c>
      <c r="AA17" s="160" t="n">
        <v>2842989329.51089</v>
      </c>
      <c r="AB17" s="160" t="n">
        <v>10627211754.3237</v>
      </c>
      <c r="AC17" s="160" t="n">
        <v>10318513183.6995</v>
      </c>
      <c r="AD17" s="160" t="n">
        <v>9736229219.25512</v>
      </c>
      <c r="AE17" s="160" t="n">
        <v>13158675858.7299</v>
      </c>
      <c r="AF17" s="160" t="n">
        <v>8141010249.1165</v>
      </c>
      <c r="AG17" s="160" t="n">
        <v>6549069227.86101</v>
      </c>
      <c r="AH17" s="160" t="n">
        <v>5301786294.48572</v>
      </c>
      <c r="AI17" s="160" t="n">
        <v>3590079460.95946</v>
      </c>
      <c r="AJ17" s="160" t="n">
        <v>1705971740.16503</v>
      </c>
      <c r="AK17" s="160" t="n">
        <v>654973399.55614</v>
      </c>
      <c r="AL17" s="160" t="n">
        <v>1125999236.13021</v>
      </c>
      <c r="AM17" s="160" t="n">
        <v>1082876260.07676</v>
      </c>
      <c r="AN17" s="160" t="n">
        <v>611768960.153919</v>
      </c>
      <c r="AO17" s="160" t="n">
        <v>1205241769.09887</v>
      </c>
      <c r="AP17" s="160" t="n">
        <v>1291692814.35443</v>
      </c>
      <c r="AQ17" s="160" t="n">
        <v>879731420.951674</v>
      </c>
      <c r="AR17" s="160" t="n">
        <v>830719687.564062</v>
      </c>
      <c r="AS17" s="160" t="n">
        <v>22736599181.9227</v>
      </c>
      <c r="AT17" s="160" t="n">
        <v>13529156156.6481</v>
      </c>
      <c r="AU17" s="160"/>
      <c r="AV17" s="160"/>
    </row>
    <row r="18">
      <c r="A18" t="str">
        <f>L18</f>
      </c>
      <c r="B18" s="160" t="str">
        <f>AQ18</f>
      </c>
      <c r="C18" s="160" t="str">
        <f>AS18</f>
      </c>
      <c r="D18" s="160" t="str">
        <f>AT18</f>
      </c>
      <c r="E18" s="160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L18" t="s">
        <v>665</v>
      </c>
      <c r="M18" s="160" t="str">
        <f>Sum(M12:M17)</f>
      </c>
      <c r="N18" s="160" t="str">
        <f>Sum(N12:N17)</f>
      </c>
      <c r="O18" s="160" t="str">
        <f>Sum(O12:O17)</f>
      </c>
      <c r="P18" s="160" t="str">
        <f>Sum(P12:P17)</f>
      </c>
      <c r="Q18" s="160" t="str">
        <f>Sum(Q12:Q17)</f>
      </c>
      <c r="R18" s="160" t="str">
        <f>Sum(R12:R17)</f>
      </c>
      <c r="S18" s="160" t="str">
        <f>Sum(S12:S17)</f>
      </c>
      <c r="T18" s="160" t="str">
        <f>Sum(T12:T17)</f>
      </c>
      <c r="U18" s="160" t="str">
        <f>Sum(U12:U17)</f>
      </c>
      <c r="V18" s="160" t="str">
        <f>Sum(V12:V17)</f>
      </c>
      <c r="W18" s="160" t="str">
        <f>Sum(W12:W17)</f>
      </c>
      <c r="X18" s="160" t="str">
        <f>Sum(X12:X17)</f>
      </c>
      <c r="Y18" s="160" t="str">
        <f>Sum(Y12:Y17)</f>
      </c>
      <c r="Z18" s="160" t="str">
        <f>Sum(Z12:Z17)</f>
      </c>
      <c r="AA18" s="160" t="str">
        <f>Sum(AA12:AA17)</f>
      </c>
      <c r="AB18" s="160" t="str">
        <f>Sum(AB12:AB17)</f>
      </c>
      <c r="AC18" s="160" t="str">
        <f>Sum(AC12:AC17)</f>
      </c>
      <c r="AD18" s="160" t="str">
        <f>Sum(AD12:AD17)</f>
      </c>
      <c r="AE18" s="160" t="str">
        <f>Sum(AE12:AE17)</f>
      </c>
      <c r="AF18" s="160" t="str">
        <f>Sum(AF12:AF17)</f>
      </c>
      <c r="AG18" s="160" t="str">
        <f>Sum(AG12:AG17)</f>
      </c>
      <c r="AH18" s="160" t="str">
        <f>Sum(AH12:AH17)</f>
      </c>
      <c r="AI18" s="160" t="str">
        <f>Sum(AI12:AI17)</f>
      </c>
      <c r="AJ18" s="160" t="str">
        <f>Sum(AJ12:AJ17)</f>
      </c>
      <c r="AK18" s="160" t="str">
        <f>Sum(AK12:AK17)</f>
      </c>
      <c r="AL18" s="160" t="str">
        <f>Sum(AL12:AL17)</f>
      </c>
      <c r="AM18" s="160" t="str">
        <f>Sum(AM12:AM17)</f>
      </c>
      <c r="AN18" s="160" t="str">
        <f>Sum(AN12:AN17)</f>
      </c>
      <c r="AO18" s="160" t="str">
        <f>Sum(AO12:AO17)</f>
      </c>
      <c r="AP18" s="160" t="str">
        <f>Sum(AP12:AP17)</f>
      </c>
      <c r="AQ18" s="160" t="str">
        <f>Sum(AQ12:AQ17)</f>
      </c>
      <c r="AR18" s="160" t="str">
        <f>Sum(AR12:AR17)</f>
      </c>
      <c r="AS18" s="160" t="str">
        <f>Sum(AS12:AS17)</f>
      </c>
      <c r="AT18" s="160" t="str">
        <f>Sum(AT12:AT17)</f>
      </c>
      <c r="AU18" s="160" t="str">
        <f>Sum(AU12:AU17)</f>
      </c>
      <c r="AV18" s="1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