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2-1 TOA" sheetId="4" state="visible" r:id="rId1"/>
    <sheet name="2-2 Cust" sheetId="5" state="visible" r:id="rId2"/>
    <sheet name="Platform Portfolio" sheetId="6" state="visible" r:id="rId3"/>
    <sheet name="Platform Portfolio Q1" sheetId="7" state="visible" r:id="rId4"/>
    <sheet name="Multiyear" sheetId="8" state="visible" r:id="rId5"/>
    <sheet name="Place of MFG" sheetId="9" state="visible" r:id="rId6"/>
    <sheet name="Area" sheetId="10" state="visible" r:id="rId7"/>
    <sheet name="OTA Area" sheetId="11" state="visible" r:id="rId8"/>
    <sheet name="OTA Topline" sheetId="12" state="visible" r:id="rId9"/>
    <sheet name="OTA cust" sheetId="13" state="visible" r:id="rId10"/>
    <sheet name="OTA platform" sheetId="14" state="visible" r:id="rId11"/>
    <sheet name="Vendor Size Intl" sheetId="15" state="visible" r:id="rId12"/>
    <sheet name="Duration" sheetId="16" state="visible" r:id="rId13"/>
    <sheet name="Commercial" sheetId="17" state="visible" r:id="rId14"/>
    <sheet name="Pricing Inflation" sheetId="18" state="visible" r:id="rId15"/>
    <sheet name="Competition" sheetId="19" state="visible" r:id="rId16"/>
    <sheet name="Comp by PSR" sheetId="20" state="visible" r:id="rId17"/>
    <sheet name="Vendor Count" sheetId="21" state="visible" r:id="rId18"/>
    <sheet name="deflator" sheetId="3" state="visible" r:id="rId19"/>
  </sheets>
  <externalReferences>
    <externalReference r:id="rId20"/>
  </externalReferences>
  <definedNames>
    <definedName name="deflator">deflator!$A$1:$B$52</definedName>
    <definedName name="PrettyName">'[1]Top Vendor'!$I$12:$J$19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<sst xmlns="http://schemas.openxmlformats.org/spreadsheetml/2006/main" count="307" uniqueCount="307">
  <si>
    <t>source</t>
  </si>
  <si>
    <t>Contract</t>
  </si>
  <si>
    <t>TOA</t>
  </si>
  <si>
    <t>FMS</t>
  </si>
  <si>
    <t>Obligations (includes FMS)</t>
  </si>
  <si>
    <t>Obligations (no FMS)</t>
  </si>
  <si>
    <t>Unlabeled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</si>
  <si>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</si>
  <si>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</si>
  <si>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</si>
  <si>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</si>
  <si>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</si>
  <si>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</si>
  <si>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</si>
  <si>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</si>
  <si>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</si>
  <si>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</si>
  <si>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</si>
  <si>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</si>
  <si>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OMB24_GDP22</t>
  </si>
  <si>
    <t>Fiscal_Year</t>
  </si>
  <si>
    <t>Services</t>
  </si>
  <si>
    <t>Year on year change</t>
  </si>
  <si>
    <t>Analysis of TOA and Services Contracts</t>
  </si>
  <si>
    <t>Percentage</t>
  </si>
  <si>
    <t>Contracts</t>
  </si>
  <si>
    <t>Contract Total</t>
  </si>
  <si>
    <t>Obligations (Total)</t>
  </si>
  <si>
    <t>Then Year</t>
  </si>
  <si>
    <t>share 2021</t>
  </si>
  <si>
    <t>share 2020</t>
    <phoneticPr fontId="0" type="noConversion"/>
  </si>
  <si>
    <t>Row Labels</t>
  </si>
  <si>
    <t>Obligations (before reliable_x000D_
FMS labels available)</t>
  </si>
  <si>
    <t>SumCheck</t>
  </si>
  <si>
    <t>SubCustomer.JPO</t>
  </si>
  <si>
    <t>SubCustomer.sum</t>
  </si>
  <si>
    <t>Grand Total</t>
  </si>
  <si>
    <t>Other DoD</t>
  </si>
  <si>
    <t>MDA</t>
  </si>
  <si>
    <t>DLA</t>
  </si>
  <si>
    <t>Navy</t>
  </si>
  <si>
    <t>Army</t>
  </si>
  <si>
    <t>Air Force</t>
  </si>
  <si>
    <t>Sum of SumOfobligatedAmount</t>
  </si>
  <si>
    <t>2008-2015</t>
  </si>
  <si>
    <t>Platform Portfolio</t>
  </si>
  <si>
    <t>max_fq</t>
  </si>
  <si>
    <t>Other Knowledge_x000D_
Based</t>
  </si>
  <si>
    <t>Multiyear Contract</t>
  </si>
  <si>
    <t>Other_x000D_
Services</t>
  </si>
  <si>
    <t>Other_x000D_
Products</t>
  </si>
  <si>
    <t>Facilities &amp;_x000D_
Construction</t>
  </si>
  <si>
    <t>Electronics,_x000D_
Comms &amp; Sensors</t>
  </si>
  <si>
    <t>Ordnance &amp;_x000D_
Missiles</t>
  </si>
  <si>
    <t>Air &amp; Missile_x000D_
Defense</t>
  </si>
  <si>
    <t>Ships &amp;_x000D_
Submarines</t>
  </si>
  <si>
    <t>Max</t>
  </si>
  <si>
    <t>multiyearcontracttext</t>
  </si>
  <si>
    <t>Constant dollars</t>
  </si>
  <si>
    <t>Services and R&amp;D</t>
  </si>
  <si>
    <t>U.S. Manufactured,_x000D_
Foreign Vendor or_x000D_
Origin</t>
  </si>
  <si>
    <t>Not MFG, U.S. Place_x000D_
of Performance</t>
  </si>
  <si>
    <t>Not MFG, Foreign_x000D_
Place of_x000D_
Performance</t>
  </si>
  <si>
    <t>MFG Outside U.S.,_x000D_
Use outside U.S.</t>
  </si>
  <si>
    <t>MFG Outside U.S.,_x000D_
Qualifying Country</t>
  </si>
  <si>
    <t>MFG Outside U.S.,_x000D_
Other Exception or_x000D_
Waiver</t>
  </si>
  <si>
    <t>Products</t>
  </si>
  <si>
    <t>Service</t>
  </si>
  <si>
    <t>PlaceOfManufacture_DoD09</t>
  </si>
  <si>
    <t>Category</t>
  </si>
  <si>
    <t>Services (Non-R&amp;D)</t>
  </si>
  <si>
    <t>R&amp;D</t>
  </si>
  <si>
    <t>Products (All)</t>
  </si>
  <si>
    <t>SimpleArea</t>
  </si>
  <si>
    <t>Sum of Base and All Options Value (Total Contract Value)</t>
  </si>
  <si>
    <t>Sum of Dollars Obligated</t>
  </si>
  <si>
    <t>BaseandAllOptionsValue(TotalContractValue)</t>
  </si>
  <si>
    <t>Action_Obligation_Then_Year</t>
  </si>
  <si>
    <t>name</t>
  </si>
  <si>
    <t>DISA</t>
  </si>
  <si>
    <t>DARPA</t>
  </si>
  <si>
    <t>SubCustomer.OTA</t>
  </si>
  <si>
    <t>Air &amp; Missile Defense</t>
  </si>
  <si>
    <t>Ordnance &amp; Missiles</t>
  </si>
  <si>
    <t>Electronics, Comms &amp; Sensors</t>
  </si>
  <si>
    <t>Facilities &amp; Construction</t>
  </si>
  <si>
    <t>Other Knowledge Based</t>
  </si>
  <si>
    <t>Shiny.VendorSize</t>
  </si>
  <si>
    <t>Total</t>
    <phoneticPr fontId="0" type="noConversion"/>
  </si>
  <si>
    <t>share 2015</t>
    <phoneticPr fontId="0" type="noConversion"/>
  </si>
  <si>
    <t>share 2019</t>
    <phoneticPr fontId="0" type="noConversion"/>
  </si>
  <si>
    <t>2015-2020</t>
  </si>
  <si>
    <t>U.S. Small</t>
  </si>
  <si>
    <t>U.S. Medium</t>
  </si>
  <si>
    <t>U.S. Large</t>
  </si>
  <si>
    <t>U.S. Big Five</t>
  </si>
  <si>
    <t>International</t>
  </si>
  <si>
    <t>VendorSize_Intl</t>
  </si>
  <si>
    <t>1 year or less</t>
  </si>
  <si>
    <t>2 yearrs or more</t>
  </si>
  <si>
    <t>Checksum</t>
  </si>
  <si>
    <t>&gt;4 years</t>
  </si>
  <si>
    <t>&gt;2-4 Years</t>
  </si>
  <si>
    <t>&gt;1-2 Years</t>
  </si>
  <si>
    <t>&gt;7-12 Months</t>
  </si>
  <si>
    <t>&gt;2-7 Months</t>
  </si>
  <si>
    <t>&lt;=2 Months</t>
  </si>
  <si>
    <t>UnmodifiedUltimateDurationCategory</t>
  </si>
  <si>
    <t>share 2020</t>
  </si>
  <si>
    <t>Any Commercial_x000D_
Classification</t>
  </si>
  <si>
    <t>Non-Development_x000D_
or Commercial Similar</t>
  </si>
  <si>
    <t>Not Classified_x000D_
as Commercial</t>
  </si>
  <si>
    <t>AnyCommercialText</t>
  </si>
  <si>
    <t>FP-Incentive</t>
  </si>
  <si>
    <t>FP-Econ. Price Adj.</t>
  </si>
  <si>
    <t>FFP</t>
  </si>
  <si>
    <t>Cost-Based</t>
  </si>
  <si>
    <t>All Other</t>
  </si>
  <si>
    <t>PricingInflation</t>
  </si>
  <si>
    <t>Effective</t>
  </si>
  <si>
    <t>No Comp.</t>
  </si>
  <si>
    <t>3+ Offers</t>
  </si>
  <si>
    <t>2 Offers</t>
  </si>
  <si>
    <t>1 Offer</t>
  </si>
  <si>
    <t>Competition.sum</t>
  </si>
  <si>
    <t>Any comp</t>
  </si>
  <si>
    <t>Multi offer</t>
  </si>
  <si>
    <t>2+ Offers</t>
  </si>
  <si>
    <t>Competition.multisum</t>
  </si>
  <si>
    <t>Electronics,_x000D_
Comms, &amp; Sensors</t>
  </si>
  <si>
    <t>platformPortfolio</t>
  </si>
  <si>
    <t>Portion</t>
  </si>
  <si>
    <t>NA</t>
  </si>
  <si>
    <t>Unlabeled Vendor</t>
  </si>
  <si>
    <t>Other Than Small</t>
  </si>
  <si>
    <t>Sometimes Small Vendor</t>
  </si>
  <si>
    <t>Always Small</t>
  </si>
  <si>
    <t>2019-&gt;2020</t>
  </si>
  <si>
    <t>2015-&gt;2020</t>
  </si>
  <si>
    <t>EntitySmall</t>
  </si>
  <si>
    <t>fiscal_quarter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</si>
  <si>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</si>
  <si>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</si>
  <si>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</si>
  <si>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</si>
  <si>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</si>
  <si>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</si>
  <si>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</si>
  <si>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</si>
  <si>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</si>
  <si>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</si>
  <si>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</si>
  <si>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</si>
  <si>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</si>
  <si>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</si>
  <si>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</si>
  <si>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</si>
  <si>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</si>
  <si>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</si>
  <si>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</si>
  <si>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</si>
  <si>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</si>
  <si>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</si>
  <si>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</si>
  <si>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</si>
  <si>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</si>
  <si>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</si>
  <si>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</si>
  <si>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</si>
  <si>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</si>
  <si>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</si>
  <si>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</si>
  <si>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</si>
  <si>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</si>
  <si>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</si>
  <si>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1</t>
  </si>
  <si>
    <t>2</t>
  </si>
  <si>
    <t>3</t>
  </si>
  <si>
    <t>4</t>
  </si>
  <si>
    <t>Source</t>
  </si>
  <si>
    <t>fiscal_quarter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</si>
  <si>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</si>
  <si>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</si>
  <si>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</si>
  <si>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</si>
  <si>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</si>
  <si>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</si>
  <si>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</si>
  <si>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</si>
  <si>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</si>
  <si>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</si>
  <si>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</si>
  <si>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</si>
  <si>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</si>
  <si>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</si>
  <si>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</si>
  <si>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</si>
  <si>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</si>
  <si>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</si>
  <si>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</si>
  <si>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</si>
  <si>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</si>
  <si>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</si>
  <si>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</si>
  <si>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</si>
  <si>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</si>
  <si>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</si>
  <si>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</si>
  <si>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</si>
  <si>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</si>
  <si>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</si>
  <si>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</si>
  <si>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</si>
  <si>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</si>
  <si>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</si>
  <si>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Contract</t>
  </si>
  <si>
    <t>1</t>
  </si>
  <si>
    <t>2</t>
  </si>
  <si>
    <t>3</t>
  </si>
  <si>
    <t>4</t>
  </si>
  <si>
    <t>Sum</t>
  </si>
  <si>
    <t>Quarter</t>
  </si>
  <si>
    <t>SubCustomer.sum</t>
  </si>
  <si>
    <t>SubCustomer.JPO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</si>
  <si>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</si>
  <si>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</si>
  <si>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</si>
  <si>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</si>
  <si>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</si>
  <si>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</si>
  <si>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</si>
  <si>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</si>
  <si>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</si>
  <si>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</si>
  <si>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</si>
  <si>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</si>
  <si>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</si>
  <si>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</si>
  <si>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</si>
  <si>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</si>
  <si>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</si>
  <si>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</si>
  <si>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</si>
  <si>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</si>
  <si>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</si>
  <si>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</si>
  <si>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</si>
  <si>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</si>
  <si>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</si>
  <si>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</si>
  <si>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</si>
  <si>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</si>
  <si>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</si>
  <si>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</si>
  <si>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</si>
  <si>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</si>
  <si>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</si>
  <si>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Air Force</t>
  </si>
  <si>
    <t>Army</t>
  </si>
  <si>
    <t>Navy</t>
  </si>
  <si>
    <t>F-35 JPO</t>
  </si>
  <si>
    <t>Other DoD</t>
  </si>
  <si>
    <t>DLA</t>
  </si>
  <si>
    <t>MDA</t>
  </si>
  <si>
    <t xml:space="preserve">SubCustomer.sum</t>
  </si>
  <si>
    <t xml:space="preserve">SubCustomer.JPO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</si>
  <si>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</si>
  <si>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</si>
  <si>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</si>
  <si>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</si>
  <si>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</si>
  <si>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</si>
  <si>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</si>
  <si>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</si>
  <si>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</si>
  <si>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</si>
  <si>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</si>
  <si>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</si>
  <si>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</si>
  <si>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</si>
  <si>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</si>
  <si>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</si>
  <si>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</si>
  <si>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</si>
  <si>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</si>
  <si>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</si>
  <si>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</si>
  <si>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</si>
  <si>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</si>
  <si>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</si>
  <si>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</si>
  <si>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</si>
  <si>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</si>
  <si>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</si>
  <si>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</si>
  <si>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</si>
  <si>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</si>
  <si>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</si>
  <si>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</si>
  <si>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</si>
  <si>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Air Force</t>
  </si>
  <si>
    <t xml:space="preserve">Army</t>
  </si>
  <si>
    <t xml:space="preserve">Navy</t>
  </si>
  <si>
    <t xml:space="preserve">F-35 JPO</t>
  </si>
  <si>
    <t xml:space="preserve">Other DoD</t>
  </si>
  <si>
    <t xml:space="preserve">DLA</t>
  </si>
  <si>
    <t xml:space="preserve">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</si>
</sst>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0,,,&quot;B&quot;"/>
    <numFmt numFmtId="167" formatCode="mm/dd/yyyy\ hh:mm:ss"/>
    <numFmt numFmtId="166" formatCode="_(* #,##0_);_(* \(#,##0\);_(* &quot;-&quot;??_);_(@_)"/>
    <numFmt numFmtId="168" formatCode="_(* #,##0.0_);_(* \(#,##0.0\);_(* &quot;-&quot;??_);_(@_)"/>
    <numFmt numFmtId="169" formatCode="0.0%"/>
    <numFmt numFmtId="164" formatCode="#,##0\ ;\-#,##0\ ;"/>
    <numFmt numFmtId="170" formatCode="0.00000%"/>
    <numFmt numFmtId="171" formatCode="_(&quot;$&quot;* #,##0.0_);_(&quot;$&quot;* \(#,##0.0\);_(&quot;$&quot;* &quot;-&quot;??_);_(@_)"/>
    <numFmt numFmtId="172" formatCode="0.0,,,&quot;B&quot;"/>
    <numFmt numFmtId="173" formatCode="_(* #,##0.0_);_(* \(#,##0.0\);_(* &quot;-&quot;?_);_(@_)"/>
  </numFmts>
  <fonts count="13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indexed="8"/>
      <name val="Calibri"/>
    </font>
    <font>
      <sz val="11"/>
      <color indexed="8"/>
      <name val="Calibri"/>
      <b/>
    </font>
    <font>
      <sz val="9"/>
      <color indexed="8"/>
      <name val="Arial"/>
    </font>
    <font>
      <sz val="11"/>
      <color theme="1"/>
      <name val="Arial"/>
    </font>
    <font>
      <sz val="11"/>
      <color theme="4"/>
      <name val="Calibri"/>
    </font>
    <font>
      <sz val="11"/>
      <color rgb="FFFF0000"/>
      <name val="Calibri"/>
    </font>
    <font>
      <sz val="11"/>
      <color rgb="FFFF0000"/>
      <name val="Calibri"/>
      <b/>
    </font>
    <font>
      <sz val="10"/>
      <color theme="1"/>
      <name val="Calibri"/>
    </font>
    <font>
      <sz val="10"/>
      <color theme="1"/>
      <name val="Calibri"/>
      <b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thin">
        <color theme="4" tint="0.39997558519241921"/>
      </top>
    </border>
    <border>
      <bottom style="thin">
        <color theme="4" tint="0.39997558519241921"/>
      </bottom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top style="medium">
        <color indexed="64"/>
      </top>
    </border>
    <border>
      <left style="medium">
        <color indexed="64"/>
      </left>
      <top style="medium">
        <color indexed="64"/>
      </top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5" fontId="3" fillId="0" borderId="0" xfId="0" applyFont="1" applyNumberFormat="1" applyAlignment="1">
      <alignment wrapText="1"/>
    </xf>
    <xf numFmtId="167" fontId="1" fillId="0" borderId="0" xfId="0" applyFont="1" applyNumberFormat="1" applyAlignment="1">
      <alignment wrapText="1"/>
    </xf>
    <xf numFmtId="0" fontId="4" fillId="0" borderId="0" xfId="0" applyFont="1"/>
    <xf numFmtId="165" fontId="1" fillId="0" borderId="0" xfId="0" applyFont="1" applyNumberFormat="1" applyAlignment="1">
      <alignment wrapText="1"/>
    </xf>
    <xf numFmtId="3" fontId="1" fillId="0" borderId="0" xfId="0" applyFont="1" applyNumberFormat="1"/>
    <xf numFmtId="9" fontId="3" fillId="3" borderId="0" xfId="0" applyFont="1" applyNumberFormat="1" applyFill="1"/>
    <xf numFmtId="165" fontId="3" fillId="0" borderId="0" xfId="0" applyFont="1" applyNumberFormat="1"/>
    <xf numFmtId="0" fontId="1" fillId="4" borderId="0" xfId="0" applyFont="1" applyFill="1" applyAlignment="1">
      <alignment wrapText="1"/>
    </xf>
    <xf numFmtId="166" fontId="3" fillId="0" borderId="0" xfId="0" applyFont="1" applyNumberFormat="1"/>
    <xf numFmtId="44" fontId="3" fillId="0" borderId="0" xfId="0" applyFont="1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10" fontId="3" fillId="0" borderId="0" xfId="0" applyFont="1" applyNumberFormat="1"/>
    <xf numFmtId="9" fontId="3" fillId="0" borderId="0" xfId="0" applyFont="1" applyNumberFormat="1"/>
    <xf numFmtId="168" fontId="3" fillId="0" borderId="0" xfId="0" applyFont="1" applyNumberFormat="1"/>
    <xf numFmtId="169" fontId="3" fillId="3" borderId="0" xfId="0" applyFont="1" applyNumberFormat="1" applyFill="1"/>
    <xf numFmtId="0" fontId="2" fillId="2" borderId="0" xfId="0" applyFont="1" applyFill="1"/>
    <xf numFmtId="168" fontId="1" fillId="0" borderId="0" xfId="0" applyFont="1" applyNumberFormat="1"/>
    <xf numFmtId="44" fontId="1" fillId="0" borderId="0" xfId="0" applyFont="1" applyNumberFormat="1"/>
    <xf numFmtId="10" fontId="1" fillId="0" borderId="0" xfId="0" applyFont="1" applyNumberFormat="1"/>
    <xf numFmtId="164" fontId="5" fillId="0" borderId="0" xfId="0" applyFont="1" applyNumberFormat="1" applyAlignment="1">
      <alignment horizontal="right"/>
    </xf>
    <xf numFmtId="3" fontId="6" fillId="0" borderId="0" xfId="0" applyFont="1" applyNumberFormat="1"/>
    <xf numFmtId="43" fontId="2" fillId="2" borderId="0" xfId="0" applyFont="1" applyNumberFormat="1" applyFill="1"/>
    <xf numFmtId="43" fontId="3" fillId="0" borderId="0" xfId="0" applyFont="1" applyNumberFormat="1"/>
    <xf numFmtId="0" fontId="2" fillId="2" borderId="2" xfId="0" applyFont="1" applyFill="1" applyBorder="1"/>
    <xf numFmtId="0" fontId="1" fillId="0" borderId="0" xfId="0" applyFont="1" applyAlignment="1">
      <alignment horizontal="center"/>
    </xf>
    <xf numFmtId="170" fontId="1" fillId="0" borderId="0" xfId="0" applyFont="1" applyNumberFormat="1"/>
    <xf numFmtId="169" fontId="1" fillId="0" borderId="0" xfId="0" applyFont="1" applyNumberFormat="1"/>
    <xf numFmtId="169" fontId="1" fillId="3" borderId="0" xfId="0" applyFont="1" applyNumberFormat="1" applyFill="1"/>
    <xf numFmtId="0" fontId="1" fillId="0" borderId="0" xfId="0" applyFont="1" applyAlignment="1">
      <alignment horizontal="left"/>
    </xf>
    <xf numFmtId="169" fontId="3" fillId="0" borderId="0" xfId="0" applyFont="1" applyNumberFormat="1"/>
    <xf numFmtId="169" fontId="7" fillId="3" borderId="0" xfId="0" applyFont="1" applyNumberFormat="1" applyFill="1"/>
    <xf numFmtId="44" fontId="3" fillId="3" borderId="0" xfId="0" applyFont="1" applyNumberFormat="1" applyFill="1"/>
    <xf numFmtId="44" fontId="3" fillId="0" borderId="0" xfId="0" applyFont="1" applyNumberFormat="1"/>
    <xf numFmtId="43" fontId="3" fillId="3" borderId="0" xfId="0" applyFont="1" applyNumberFormat="1" applyFill="1"/>
    <xf numFmtId="0" fontId="2" fillId="2" borderId="1" xfId="0" applyFont="1" applyFill="1" applyBorder="1" applyAlignment="1">
      <alignment horizontal="left"/>
    </xf>
    <xf numFmtId="9" fontId="3" fillId="0" borderId="0" xfId="0" applyFont="1" applyNumberFormat="1" applyAlignment="1">
      <alignment horizontal="center"/>
    </xf>
    <xf numFmtId="169" fontId="3" fillId="0" borderId="0" xfId="0" applyFont="1" applyNumberFormat="1" applyAlignment="1">
      <alignment horizontal="center"/>
    </xf>
    <xf numFmtId="9" fontId="8" fillId="0" borderId="0" xfId="0" applyFont="1" applyNumberFormat="1" applyAlignment="1">
      <alignment horizontal="center"/>
    </xf>
    <xf numFmtId="9" fontId="3" fillId="3" borderId="0" xfId="0" applyFont="1" applyNumberFormat="1" applyFill="1" applyAlignment="1">
      <alignment horizontal="center"/>
    </xf>
    <xf numFmtId="0" fontId="3" fillId="0" borderId="0" xfId="0" applyFont="1"/>
    <xf numFmtId="0" fontId="1" fillId="4" borderId="0" xfId="0" applyFont="1" applyFill="1"/>
    <xf numFmtId="0" fontId="2" fillId="2" borderId="0" xfId="0" applyFont="1" applyFill="1" applyAlignment="1">
      <alignment horizontal="left"/>
    </xf>
    <xf numFmtId="9" fontId="1" fillId="0" borderId="0" xfId="0" applyFont="1" applyNumberFormat="1"/>
    <xf numFmtId="0" fontId="9" fillId="3" borderId="0" xfId="0" applyFont="1" applyFill="1"/>
    <xf numFmtId="0" fontId="10" fillId="0" borderId="0" xfId="0" applyFont="1"/>
    <xf numFmtId="9" fontId="10" fillId="0" borderId="0" xfId="0" applyFont="1" applyNumberFormat="1"/>
    <xf numFmtId="0" fontId="10" fillId="0" borderId="0" xfId="0" applyFont="1" applyAlignment="1">
      <alignment horizontal="left"/>
    </xf>
    <xf numFmtId="169" fontId="10" fillId="0" borderId="0" xfId="0" applyFont="1" applyNumberFormat="1"/>
    <xf numFmtId="9" fontId="10" fillId="0" borderId="0" xfId="0" applyFont="1" applyNumberFormat="1" applyAlignment="1">
      <alignment horizontal="center"/>
    </xf>
    <xf numFmtId="171" fontId="10" fillId="0" borderId="0" xfId="0" applyFont="1" applyNumberFormat="1"/>
    <xf numFmtId="169" fontId="3" fillId="3" borderId="0" xfId="0" applyFont="1" applyNumberFormat="1" applyFill="1" applyAlignment="1">
      <alignment horizontal="center"/>
    </xf>
    <xf numFmtId="168" fontId="10" fillId="0" borderId="0" xfId="0" applyFont="1" applyNumberFormat="1"/>
    <xf numFmtId="43" fontId="10" fillId="0" borderId="0" xfId="0" applyFont="1" applyNumberFormat="1"/>
    <xf numFmtId="168" fontId="10" fillId="3" borderId="0" xfId="0" applyFont="1" applyNumberFormat="1" applyFill="1"/>
    <xf numFmtId="0" fontId="11" fillId="2" borderId="2" xfId="0" applyFont="1" applyFill="1" applyBorder="1"/>
    <xf numFmtId="3" fontId="10" fillId="0" borderId="0" xfId="0" applyFont="1" applyNumberFormat="1"/>
    <xf numFmtId="0" fontId="11" fillId="2" borderId="0" xfId="0" applyFont="1" applyFill="1"/>
    <xf numFmtId="172" fontId="3" fillId="0" borderId="0" xfId="0" applyFont="1" applyNumberFormat="1"/>
    <xf numFmtId="11" fontId="1" fillId="0" borderId="0" xfId="0" applyFont="1" applyNumberFormat="1"/>
    <xf numFmtId="165" fontId="1" fillId="0" borderId="0" xfId="0" applyFont="1" applyNumberFormat="1"/>
    <xf numFmtId="43" fontId="1" fillId="0" borderId="0" xfId="0" applyFont="1" applyNumberFormat="1"/>
    <xf numFmtId="173" fontId="1" fillId="0" borderId="0" xfId="0" applyFont="1" applyNumberFormat="1"/>
    <xf numFmtId="43" fontId="12" fillId="0" borderId="0" xfId="0" applyFont="1" applyNumberFormat="1"/>
    <xf numFmtId="9" fontId="3" fillId="0" borderId="3" xfId="0" applyFont="1" applyNumberFormat="1" applyBorder="1"/>
    <xf numFmtId="9" fontId="3" fillId="0" borderId="4" xfId="0" applyFont="1" applyNumberFormat="1" applyBorder="1"/>
    <xf numFmtId="0" fontId="1" fillId="0" borderId="4" xfId="0" applyFont="1" applyBorder="1"/>
    <xf numFmtId="0" fontId="1" fillId="0" borderId="5" xfId="0" applyFont="1" applyBorder="1"/>
    <xf numFmtId="9" fontId="3" fillId="0" borderId="6" xfId="0" applyFont="1" applyNumberFormat="1" applyBorder="1"/>
    <xf numFmtId="0" fontId="1" fillId="0" borderId="7" xfId="0" applyFont="1" applyBorder="1"/>
    <xf numFmtId="9" fontId="3" fillId="0" borderId="8" xfId="0" applyFont="1" applyNumberFormat="1" applyBorder="1"/>
    <xf numFmtId="9" fontId="3" fillId="0" borderId="9" xfId="0" applyFont="1" applyNumberFormat="1" applyBorder="1"/>
    <xf numFmtId="0" fontId="1" fillId="0" borderId="9" xfId="0" applyFont="1" applyBorder="1"/>
    <xf numFmtId="0" fontId="1" fillId="0" borderId="10" xfId="0" applyFont="1" applyBorder="1"/>
    <xf numFmtId="169" fontId="3" fillId="3" borderId="6" xfId="0" applyFont="1" applyNumberFormat="1" applyFill="1" applyBorder="1"/>
    <xf numFmtId="169" fontId="3" fillId="3" borderId="9" xfId="0" applyFont="1" applyNumberFormat="1" applyFill="1" applyBorder="1"/>
    <xf numFmtId="169" fontId="3" fillId="0" borderId="9" xfId="0" applyFont="1" applyNumberFormat="1" applyBorder="1"/>
    <xf numFmtId="10" fontId="3" fillId="0" borderId="9" xfId="0" applyFont="1" applyNumberFormat="1" applyBorder="1"/>
    <xf numFmtId="10" fontId="3" fillId="3" borderId="9" xfId="0" applyFont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  <c:pt idx="0">
                  <c:v> Contract Total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TOA'!$K$23:$AR$23</c:f>
              <c:numCache>
                <c:formatCode>General</c:formatCode>
                <c:ptCount val="3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</c:numCache>
            </c:numRef>
          </c:cat>
          <c:val>
            <c:numRef>
              <c:f>'2-1 TOA'!$K$29:$AQ$29</c:f>
              <c:numCache>
                <c:formatCode>_(* #,##0.0_);_(* \(#,##0.0\);_(* "-"??_);_(@_)</c:formatCode>
                <c:ptCount val="33"/>
                <c:pt idx="0">
                  <c:v>239.19968123054471</c:v>
                </c:pt>
                <c:pt idx="1">
                  <c:v>261.29072911994291</c:v>
                </c:pt>
                <c:pt idx="2">
                  <c:v>231.05264270919878</c:v>
                </c:pt>
                <c:pt idx="3">
                  <c:v>222.03007008275242</c:v>
                </c:pt>
                <c:pt idx="4">
                  <c:v>209.75545071641369</c:v>
                </c:pt>
                <c:pt idx="5">
                  <c:v>204.40529624658194</c:v>
                </c:pt>
                <c:pt idx="6">
                  <c:v>203.82966328577427</c:v>
                </c:pt>
                <c:pt idx="7">
                  <c:v>196.10140143807629</c:v>
                </c:pt>
                <c:pt idx="8">
                  <c:v>195.32573317812</c:v>
                </c:pt>
                <c:pt idx="9">
                  <c:v>201.52929472562869</c:v>
                </c:pt>
                <c:pt idx="10">
                  <c:v>213.56475258137834</c:v>
                </c:pt>
                <c:pt idx="11">
                  <c:v>227.17937051330165</c:v>
                </c:pt>
                <c:pt idx="12">
                  <c:v>263.68826154873489</c:v>
                </c:pt>
                <c:pt idx="13">
                  <c:v>322.48418803794158</c:v>
                </c:pt>
                <c:pt idx="14">
                  <c:v>341.74555725825132</c:v>
                </c:pt>
                <c:pt idx="15">
                  <c:v>383.60686064056381</c:v>
                </c:pt>
                <c:pt idx="16">
                  <c:v>412.76436375099991</c:v>
                </c:pt>
                <c:pt idx="17">
                  <c:v>446.53956894861824</c:v>
                </c:pt>
                <c:pt idx="18">
                  <c:v>503.82492319952934</c:v>
                </c:pt>
                <c:pt idx="19">
                  <c:v>503.47090213592918</c:v>
                </c:pt>
                <c:pt idx="20">
                  <c:v>474.10678563496941</c:v>
                </c:pt>
                <c:pt idx="21">
                  <c:v>472.64262454986033</c:v>
                </c:pt>
                <c:pt idx="22">
                  <c:v>450.37155703864977</c:v>
                </c:pt>
                <c:pt idx="23">
                  <c:v>379.13927039526845</c:v>
                </c:pt>
                <c:pt idx="24">
                  <c:v>343.68015136288471</c:v>
                </c:pt>
                <c:pt idx="25">
                  <c:v>328.86992157933122</c:v>
                </c:pt>
                <c:pt idx="26">
                  <c:v>354.9282049387628</c:v>
                </c:pt>
                <c:pt idx="27">
                  <c:v>374.71905005571995</c:v>
                </c:pt>
                <c:pt idx="28">
                  <c:v>409.89590462263914</c:v>
                </c:pt>
                <c:pt idx="29">
                  <c:v>429.90859582169549</c:v>
                </c:pt>
                <c:pt idx="30">
                  <c:v>466.2092842533861</c:v>
                </c:pt>
                <c:pt idx="31">
                  <c:v>413.88125838829177</c:v>
                </c:pt>
                <c:pt idx="32">
                  <c:v>414.44754244092996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  <c:pt idx="0">
                  <c:v> TOA 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TOA'!$U$23:$AR$23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'2-1 TOA'!$K$28:$AR$28</c:f>
              <c:numCache>
                <c:formatCode>_(* #,##0.0_);_(* \(#,##0.0\);_(* "-"??_);_(@_)</c:formatCode>
                <c:ptCount val="34"/>
                <c:pt idx="0">
                  <c:v>579.07924710308771</c:v>
                </c:pt>
                <c:pt idx="1">
                  <c:v>596.10448997427841</c:v>
                </c:pt>
                <c:pt idx="2">
                  <c:v>533.96679031559734</c:v>
                </c:pt>
                <c:pt idx="3">
                  <c:v>493.28376198760208</c:v>
                </c:pt>
                <c:pt idx="4">
                  <c:v>449.97327630770349</c:v>
                </c:pt>
                <c:pt idx="5">
                  <c:v>445.6813997438399</c:v>
                </c:pt>
                <c:pt idx="6">
                  <c:v>438.89995047860396</c:v>
                </c:pt>
                <c:pt idx="7">
                  <c:v>429.77501295148966</c:v>
                </c:pt>
                <c:pt idx="8">
                  <c:v>432.71925984407886</c:v>
                </c:pt>
                <c:pt idx="9">
                  <c:v>449.83317598488412</c:v>
                </c:pt>
                <c:pt idx="10">
                  <c:v>463.64666362166173</c:v>
                </c:pt>
                <c:pt idx="11">
                  <c:v>499.33461383252347</c:v>
                </c:pt>
                <c:pt idx="12">
                  <c:v>551.88989443616867</c:v>
                </c:pt>
                <c:pt idx="13">
                  <c:v>659.8585714669025</c:v>
                </c:pt>
                <c:pt idx="14">
                  <c:v>678.36792280577265</c:v>
                </c:pt>
                <c:pt idx="15">
                  <c:v>725.40184211755286</c:v>
                </c:pt>
                <c:pt idx="16">
                  <c:v>749.78053653072777</c:v>
                </c:pt>
                <c:pt idx="17">
                  <c:v>821.75924955713845</c:v>
                </c:pt>
                <c:pt idx="18">
                  <c:v>892.15946263553519</c:v>
                </c:pt>
                <c:pt idx="19">
                  <c:v>878.67416725963494</c:v>
                </c:pt>
                <c:pt idx="20">
                  <c:v>905.02015993955104</c:v>
                </c:pt>
                <c:pt idx="21">
                  <c:v>883.67979144904541</c:v>
                </c:pt>
                <c:pt idx="22">
                  <c:v>821.4262782432719</c:v>
                </c:pt>
                <c:pt idx="23">
                  <c:v>723.93735104809343</c:v>
                </c:pt>
                <c:pt idx="24">
                  <c:v>705.0963858878572</c:v>
                </c:pt>
                <c:pt idx="25">
                  <c:v>678.17125276723357</c:v>
                </c:pt>
                <c:pt idx="26">
                  <c:v>699.45276384492934</c:v>
                </c:pt>
                <c:pt idx="27">
                  <c:v>712.08827794215892</c:v>
                </c:pt>
                <c:pt idx="28">
                  <c:v>768.46076161826807</c:v>
                </c:pt>
                <c:pt idx="29">
                  <c:v>776.1438629068947</c:v>
                </c:pt>
                <c:pt idx="30">
                  <c:v>802.12900702015429</c:v>
                </c:pt>
                <c:pt idx="31">
                  <c:v>760.30518220737599</c:v>
                </c:pt>
                <c:pt idx="32">
                  <c:v>769.46699999999998</c:v>
                </c:pt>
                <c:pt idx="33">
                  <c:v>813.65869114164684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'2-2 Cust'!$K$25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Cust'!$V$25:$AR$25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'2-2 Cust'!$K$26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Cust'!$V$26:$AR$26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'2-2 Cust'!$K$27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Cust'!$V$27:$AR$27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'2-2 Cust'!$K$28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Cust'!$V$28:$AR$28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'2-2 Cust'!$K$29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Cust'!$V$29:$AR$29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'2-2 Cust'!$K$30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Cust'!$V$30:$AR$30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E00F-419E-BB67-53B91238B116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E00F-419E-BB67-53B91238B116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E00F-419E-BB67-53B91238B116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E00F-419E-BB67-53B91238B116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E00F-419E-BB67-53B91238B116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E00F-419E-BB67-53B91238B116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E00F-419E-BB67-53B91238B116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E00F-419E-BB67-53B91238B116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E00F-419E-BB67-53B91238B116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E00F-419E-BB67-53B91238B116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E00F-419E-BB67-53B91238B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'Platform Portfolio'!$A$18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Portfolio'!$B$18:$AH$18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'Platform Portfolio'!$A$19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Portfolio'!$B$19:$AH$19</c:f>
              <c:numCache>
                <c:formatCode>0.00,,,"B"</c:formatCode>
                <c:ptCount val="33"/>
                <c:pt idx="0">
                  <c:v>39085408280.016357</c:v>
                </c:pt>
                <c:pt idx="1">
                  <c:v>37014733763.954185</c:v>
                </c:pt>
                <c:pt idx="2">
                  <c:v>36230968658.389603</c:v>
                </c:pt>
                <c:pt idx="3">
                  <c:v>33293419957.002254</c:v>
                </c:pt>
                <c:pt idx="4">
                  <c:v>31516011986.960529</c:v>
                </c:pt>
                <c:pt idx="5">
                  <c:v>32687169574.880028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'Platform Portfolio'!$A$20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Portfolio'!$B$20:$AH$20</c:f>
              <c:numCache>
                <c:formatCode>0.00,,,"B"</c:formatCode>
                <c:ptCount val="33"/>
                <c:pt idx="0">
                  <c:v>24215924222.958084</c:v>
                </c:pt>
                <c:pt idx="1">
                  <c:v>35490526199.925552</c:v>
                </c:pt>
                <c:pt idx="2">
                  <c:v>33061265223.91378</c:v>
                </c:pt>
                <c:pt idx="3">
                  <c:v>31429356784.060387</c:v>
                </c:pt>
                <c:pt idx="4">
                  <c:v>36402343277.653404</c:v>
                </c:pt>
                <c:pt idx="5">
                  <c:v>35308235205.58477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'Platform Portfolio'!$A$21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Portfolio'!$B$21:$AH$21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'Platform Portfolio'!$A$22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Portfolio'!$B$22:$AH$22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'Platform Portfolio'!$A$23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Portfolio'!$B$23:$AH$23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'Platform Portfolio'!$A$24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Portfolio'!$B$24:$AH$24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'Platform Portfolio'!$A$25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Portfolio'!$B$25:$AH$25</c:f>
              <c:numCache>
                <c:formatCode>0.00,,,"B"</c:formatCode>
                <c:ptCount val="33"/>
                <c:pt idx="0">
                  <c:v>15523258302.088789</c:v>
                </c:pt>
                <c:pt idx="1">
                  <c:v>15273173516.469612</c:v>
                </c:pt>
                <c:pt idx="2">
                  <c:v>16513411191.12536</c:v>
                </c:pt>
                <c:pt idx="3">
                  <c:v>15743684973.614206</c:v>
                </c:pt>
                <c:pt idx="4">
                  <c:v>15222525662.677444</c:v>
                </c:pt>
                <c:pt idx="5">
                  <c:v>15642484384.697535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'Platform Portfolio'!$A$26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Portfolio'!$B$26:$AH$26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'Platform Portfolio'!$A$27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Portfolio'!$B$27:$AH$27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'Platform Portfolio'!$A$28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Portfolio'!$B$28:$AH$28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'Platform Portfolio'!$A$18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Portfolio'!$B$18:$AH$18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8-430F-9586-601AEBB25E66}"/>
            </c:ext>
          </c:extLst>
        </c:ser>
        <c:ser>
          <c:idx val="1"/>
          <c:order val="1"/>
          <c:tx>
            <c:strRef>
              <c:f>'Platform Portfolio'!$A$19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Portfolio'!$B$19:$AH$19</c:f>
              <c:numCache>
                <c:formatCode>0.00,,,"B"</c:formatCode>
                <c:ptCount val="33"/>
                <c:pt idx="0">
                  <c:v>39085408280.016357</c:v>
                </c:pt>
                <c:pt idx="1">
                  <c:v>37014733763.954185</c:v>
                </c:pt>
                <c:pt idx="2">
                  <c:v>36230968658.389603</c:v>
                </c:pt>
                <c:pt idx="3">
                  <c:v>33293419957.002254</c:v>
                </c:pt>
                <c:pt idx="4">
                  <c:v>31516011986.960529</c:v>
                </c:pt>
                <c:pt idx="5">
                  <c:v>32687169574.880028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E8-430F-9586-601AEBB25E66}"/>
            </c:ext>
          </c:extLst>
        </c:ser>
        <c:ser>
          <c:idx val="2"/>
          <c:order val="2"/>
          <c:tx>
            <c:strRef>
              <c:f>'Platform Portfolio'!$A$20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Portfolio'!$B$20:$AH$20</c:f>
              <c:numCache>
                <c:formatCode>0.00,,,"B"</c:formatCode>
                <c:ptCount val="33"/>
                <c:pt idx="0">
                  <c:v>24215924222.958084</c:v>
                </c:pt>
                <c:pt idx="1">
                  <c:v>35490526199.925552</c:v>
                </c:pt>
                <c:pt idx="2">
                  <c:v>33061265223.91378</c:v>
                </c:pt>
                <c:pt idx="3">
                  <c:v>31429356784.060387</c:v>
                </c:pt>
                <c:pt idx="4">
                  <c:v>36402343277.653404</c:v>
                </c:pt>
                <c:pt idx="5">
                  <c:v>35308235205.58477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E8-430F-9586-601AEBB25E66}"/>
            </c:ext>
          </c:extLst>
        </c:ser>
        <c:ser>
          <c:idx val="3"/>
          <c:order val="3"/>
          <c:tx>
            <c:strRef>
              <c:f>'Platform Portfolio'!$A$21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Portfolio'!$B$21:$AH$21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E8-430F-9586-601AEBB25E66}"/>
            </c:ext>
          </c:extLst>
        </c:ser>
        <c:ser>
          <c:idx val="4"/>
          <c:order val="4"/>
          <c:tx>
            <c:strRef>
              <c:f>'Platform Portfolio'!$A$22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Portfolio'!$B$22:$AH$22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E8-430F-9586-601AEBB25E66}"/>
            </c:ext>
          </c:extLst>
        </c:ser>
        <c:ser>
          <c:idx val="5"/>
          <c:order val="5"/>
          <c:tx>
            <c:strRef>
              <c:f>'Platform Portfolio'!$A$23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Portfolio'!$B$23:$AH$23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E8-430F-9586-601AEBB25E66}"/>
            </c:ext>
          </c:extLst>
        </c:ser>
        <c:ser>
          <c:idx val="6"/>
          <c:order val="6"/>
          <c:tx>
            <c:strRef>
              <c:f>'Platform Portfolio'!$A$24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Portfolio'!$B$24:$AH$24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E8-430F-9586-601AEBB25E66}"/>
            </c:ext>
          </c:extLst>
        </c:ser>
        <c:ser>
          <c:idx val="7"/>
          <c:order val="7"/>
          <c:tx>
            <c:strRef>
              <c:f>'Platform Portfolio'!$A$25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Portfolio'!$B$25:$AH$25</c:f>
              <c:numCache>
                <c:formatCode>0.00,,,"B"</c:formatCode>
                <c:ptCount val="33"/>
                <c:pt idx="0">
                  <c:v>15523258302.088789</c:v>
                </c:pt>
                <c:pt idx="1">
                  <c:v>15273173516.469612</c:v>
                </c:pt>
                <c:pt idx="2">
                  <c:v>16513411191.12536</c:v>
                </c:pt>
                <c:pt idx="3">
                  <c:v>15743684973.614206</c:v>
                </c:pt>
                <c:pt idx="4">
                  <c:v>15222525662.677444</c:v>
                </c:pt>
                <c:pt idx="5">
                  <c:v>15642484384.697535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E8-430F-9586-601AEBB25E66}"/>
            </c:ext>
          </c:extLst>
        </c:ser>
        <c:ser>
          <c:idx val="8"/>
          <c:order val="8"/>
          <c:tx>
            <c:strRef>
              <c:f>'Platform Portfolio'!$A$26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Portfolio'!$B$26:$AH$26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2E8-430F-9586-601AEBB25E66}"/>
            </c:ext>
          </c:extLst>
        </c:ser>
        <c:ser>
          <c:idx val="9"/>
          <c:order val="9"/>
          <c:tx>
            <c:strRef>
              <c:f>'Platform Portfolio'!$A$27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Portfolio'!$B$27:$AH$27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2E8-430F-9586-601AEBB25E66}"/>
            </c:ext>
          </c:extLst>
        </c:ser>
        <c:ser>
          <c:idx val="10"/>
          <c:order val="10"/>
          <c:tx>
            <c:strRef>
              <c:f>'Platform Portfolio'!$A$28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'Platform Portfolio'!$B$17:$AH$17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fiscal_quarter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1990</c:v>
                </c:pt>
                <c:pt idx="32">
                  <c:v>1991</c:v>
                </c:pt>
              </c:strCache>
            </c:strRef>
          </c:cat>
          <c:val>
            <c:numRef>
              <c:f>'Platform Portfolio'!$B$28:$AH$28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2E8-430F-9586-601AEBB25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E80E-44C1-BB86-0369BF992543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E80E-44C1-BB86-0369BF992543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E80E-44C1-BB86-0369BF992543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E80E-44C1-BB86-0369BF992543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E80E-44C1-BB86-0369BF992543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E80E-44C1-BB86-0369BF992543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E80E-44C1-BB86-0369BF992543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E80E-44C1-BB86-0369BF992543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E80E-44C1-BB86-0369BF992543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E80E-44C1-BB86-0369BF992543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E80E-44C1-BB86-0369BF992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'Platform Portfolio Q1'!$A$18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Q1'!$B$18:$Z$18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16922910291.096872</c:v>
                </c:pt>
                <c:pt idx="2">
                  <c:v>20090320348.189335</c:v>
                </c:pt>
                <c:pt idx="3">
                  <c:v>16990497260.156721</c:v>
                </c:pt>
                <c:pt idx="4">
                  <c:v>25377037438.141766</c:v>
                </c:pt>
                <c:pt idx="5">
                  <c:v>26980433848.596325</c:v>
                </c:pt>
                <c:pt idx="6">
                  <c:v>27303472241.632378</c:v>
                </c:pt>
                <c:pt idx="7">
                  <c:v>21208129821.945229</c:v>
                </c:pt>
                <c:pt idx="8">
                  <c:v>36117238100.397469</c:v>
                </c:pt>
                <c:pt idx="9">
                  <c:v>29687667755.638577</c:v>
                </c:pt>
                <c:pt idx="10">
                  <c:v>34194328014.54393</c:v>
                </c:pt>
                <c:pt idx="11">
                  <c:v>23477646785.187439</c:v>
                </c:pt>
                <c:pt idx="12">
                  <c:v>29702912019.696098</c:v>
                </c:pt>
                <c:pt idx="13">
                  <c:v>26770629055.926109</c:v>
                </c:pt>
                <c:pt idx="14">
                  <c:v>35624738637.03875</c:v>
                </c:pt>
                <c:pt idx="15">
                  <c:v>19411852905.861076</c:v>
                </c:pt>
                <c:pt idx="16">
                  <c:v>26028274518.343357</c:v>
                </c:pt>
                <c:pt idx="17">
                  <c:v>23087067639.850437</c:v>
                </c:pt>
                <c:pt idx="18">
                  <c:v>22001437328.157295</c:v>
                </c:pt>
                <c:pt idx="19">
                  <c:v>20004075702.229923</c:v>
                </c:pt>
                <c:pt idx="20">
                  <c:v>29539023503.709156</c:v>
                </c:pt>
                <c:pt idx="21">
                  <c:v>43271370219.216255</c:v>
                </c:pt>
                <c:pt idx="22">
                  <c:v>21074002996.357483</c:v>
                </c:pt>
                <c:pt idx="23">
                  <c:v>17930728936.835701</c:v>
                </c:pt>
                <c:pt idx="24">
                  <c:v>27284545922.604588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8-B0F0-66A6F6E9C396}"/>
            </c:ext>
          </c:extLst>
        </c:ser>
        <c:ser>
          <c:idx val="1"/>
          <c:order val="1"/>
          <c:tx>
            <c:strRef>
              <c:f>'Platform Portfolio Q1'!$A$19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Q1'!$B$19:$Z$19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8607418681.6171131</c:v>
                </c:pt>
                <c:pt idx="2">
                  <c:v>9052598639.6414509</c:v>
                </c:pt>
                <c:pt idx="3">
                  <c:v>9506825510.8397655</c:v>
                </c:pt>
                <c:pt idx="4">
                  <c:v>11600053027.391031</c:v>
                </c:pt>
                <c:pt idx="5">
                  <c:v>14547502168.162214</c:v>
                </c:pt>
                <c:pt idx="6">
                  <c:v>14949760680.155277</c:v>
                </c:pt>
                <c:pt idx="7">
                  <c:v>11876094774.026918</c:v>
                </c:pt>
                <c:pt idx="8">
                  <c:v>16394340201.253885</c:v>
                </c:pt>
                <c:pt idx="9">
                  <c:v>14342601658.500631</c:v>
                </c:pt>
                <c:pt idx="10">
                  <c:v>14311250893.961208</c:v>
                </c:pt>
                <c:pt idx="11">
                  <c:v>11256511941.721329</c:v>
                </c:pt>
                <c:pt idx="12">
                  <c:v>11423677610.192818</c:v>
                </c:pt>
                <c:pt idx="13">
                  <c:v>9544560433.4812069</c:v>
                </c:pt>
                <c:pt idx="14">
                  <c:v>11090160656.496054</c:v>
                </c:pt>
                <c:pt idx="15">
                  <c:v>8677925684.2261562</c:v>
                </c:pt>
                <c:pt idx="16">
                  <c:v>8416442367.1781912</c:v>
                </c:pt>
                <c:pt idx="17">
                  <c:v>8482768293.9152288</c:v>
                </c:pt>
                <c:pt idx="18">
                  <c:v>9304132287.5415802</c:v>
                </c:pt>
                <c:pt idx="19">
                  <c:v>9607893203.6318951</c:v>
                </c:pt>
                <c:pt idx="20">
                  <c:v>12239448639.528898</c:v>
                </c:pt>
                <c:pt idx="21">
                  <c:v>10289207495.837143</c:v>
                </c:pt>
                <c:pt idx="22">
                  <c:v>9425263103.5965919</c:v>
                </c:pt>
                <c:pt idx="23">
                  <c:v>8858940635.6324997</c:v>
                </c:pt>
                <c:pt idx="24">
                  <c:v>9774095426.1895866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EE-4C48-B0F0-66A6F6E9C396}"/>
            </c:ext>
          </c:extLst>
        </c:ser>
        <c:ser>
          <c:idx val="2"/>
          <c:order val="2"/>
          <c:tx>
            <c:strRef>
              <c:f>'Platform Portfolio Q1'!$A$20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Q1'!$B$20:$Z$20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7737297852.0541277</c:v>
                </c:pt>
                <c:pt idx="2">
                  <c:v>9700055363.0261707</c:v>
                </c:pt>
                <c:pt idx="3">
                  <c:v>7728114615.3496103</c:v>
                </c:pt>
                <c:pt idx="4">
                  <c:v>9968485448.3121414</c:v>
                </c:pt>
                <c:pt idx="5">
                  <c:v>12777393050.050186</c:v>
                </c:pt>
                <c:pt idx="6">
                  <c:v>13062028676.316334</c:v>
                </c:pt>
                <c:pt idx="7">
                  <c:v>12362951430.62331</c:v>
                </c:pt>
                <c:pt idx="8">
                  <c:v>10833343877.016815</c:v>
                </c:pt>
                <c:pt idx="9">
                  <c:v>11409695371.699791</c:v>
                </c:pt>
                <c:pt idx="10">
                  <c:v>14857676756.42979</c:v>
                </c:pt>
                <c:pt idx="11">
                  <c:v>12195535437.197803</c:v>
                </c:pt>
                <c:pt idx="12">
                  <c:v>10108827132.773787</c:v>
                </c:pt>
                <c:pt idx="13">
                  <c:v>8242600626.6137009</c:v>
                </c:pt>
                <c:pt idx="14">
                  <c:v>9396145957.7254677</c:v>
                </c:pt>
                <c:pt idx="15">
                  <c:v>7585205239.1530209</c:v>
                </c:pt>
                <c:pt idx="16">
                  <c:v>8476236351.4813366</c:v>
                </c:pt>
                <c:pt idx="17">
                  <c:v>7885740352.928091</c:v>
                </c:pt>
                <c:pt idx="18">
                  <c:v>7793144545.0180178</c:v>
                </c:pt>
                <c:pt idx="19">
                  <c:v>10847038178.09498</c:v>
                </c:pt>
                <c:pt idx="20">
                  <c:v>10004672430.876999</c:v>
                </c:pt>
                <c:pt idx="21">
                  <c:v>9168703631.1730938</c:v>
                </c:pt>
                <c:pt idx="22">
                  <c:v>8366476021.8322906</c:v>
                </c:pt>
                <c:pt idx="23">
                  <c:v>9725313498.8901005</c:v>
                </c:pt>
                <c:pt idx="24">
                  <c:v>8387674894.9022198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EE-4C48-B0F0-66A6F6E9C396}"/>
            </c:ext>
          </c:extLst>
        </c:ser>
        <c:ser>
          <c:idx val="3"/>
          <c:order val="3"/>
          <c:tx>
            <c:strRef>
              <c:f>'Platform Portfolio Q1'!$A$21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Q1'!$B$21:$Z$21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2660585710.5755363</c:v>
                </c:pt>
                <c:pt idx="2">
                  <c:v>1136803750.3345356</c:v>
                </c:pt>
                <c:pt idx="3">
                  <c:v>2017805037.1482861</c:v>
                </c:pt>
                <c:pt idx="4">
                  <c:v>3001805152.6069846</c:v>
                </c:pt>
                <c:pt idx="5">
                  <c:v>3023889414.1159558</c:v>
                </c:pt>
                <c:pt idx="6">
                  <c:v>4497418903.4400759</c:v>
                </c:pt>
                <c:pt idx="7">
                  <c:v>3634164595.0432277</c:v>
                </c:pt>
                <c:pt idx="8">
                  <c:v>13566451738.259935</c:v>
                </c:pt>
                <c:pt idx="9">
                  <c:v>12389993472.889339</c:v>
                </c:pt>
                <c:pt idx="10">
                  <c:v>9870471584.7272301</c:v>
                </c:pt>
                <c:pt idx="11">
                  <c:v>8360807721.6102724</c:v>
                </c:pt>
                <c:pt idx="12">
                  <c:v>7286570243.6256018</c:v>
                </c:pt>
                <c:pt idx="13">
                  <c:v>3399478057.8662605</c:v>
                </c:pt>
                <c:pt idx="14">
                  <c:v>3159698450.5279965</c:v>
                </c:pt>
                <c:pt idx="15">
                  <c:v>1880996224.4663429</c:v>
                </c:pt>
                <c:pt idx="16">
                  <c:v>2021099500.6144435</c:v>
                </c:pt>
                <c:pt idx="17">
                  <c:v>1813249916.3589737</c:v>
                </c:pt>
                <c:pt idx="18">
                  <c:v>1762152965.0915658</c:v>
                </c:pt>
                <c:pt idx="19">
                  <c:v>3241196627.3127761</c:v>
                </c:pt>
                <c:pt idx="20">
                  <c:v>6442540166.0999231</c:v>
                </c:pt>
                <c:pt idx="21">
                  <c:v>3508852101.6087899</c:v>
                </c:pt>
                <c:pt idx="22">
                  <c:v>3067313744.6910725</c:v>
                </c:pt>
                <c:pt idx="23">
                  <c:v>1892046218.2158</c:v>
                </c:pt>
                <c:pt idx="24">
                  <c:v>2464249558.9936261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EE-4C48-B0F0-66A6F6E9C396}"/>
            </c:ext>
          </c:extLst>
        </c:ser>
        <c:ser>
          <c:idx val="4"/>
          <c:order val="4"/>
          <c:tx>
            <c:strRef>
              <c:f>'Platform Portfolio Q1'!$A$22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Q1'!$B$22:$Z$22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1341195016.888176</c:v>
                </c:pt>
                <c:pt idx="2">
                  <c:v>2733856561.152081</c:v>
                </c:pt>
                <c:pt idx="3">
                  <c:v>1242984309.4838409</c:v>
                </c:pt>
                <c:pt idx="4">
                  <c:v>3306753166.0088134</c:v>
                </c:pt>
                <c:pt idx="5">
                  <c:v>4013117833.278111</c:v>
                </c:pt>
                <c:pt idx="6">
                  <c:v>5043983256.8309669</c:v>
                </c:pt>
                <c:pt idx="7">
                  <c:v>1878161137.3822267</c:v>
                </c:pt>
                <c:pt idx="8">
                  <c:v>4871582624.3444853</c:v>
                </c:pt>
                <c:pt idx="9">
                  <c:v>3697052970.4328265</c:v>
                </c:pt>
                <c:pt idx="10">
                  <c:v>4904302154.7491322</c:v>
                </c:pt>
                <c:pt idx="11">
                  <c:v>4005936507.2315292</c:v>
                </c:pt>
                <c:pt idx="12">
                  <c:v>4681419942.1770725</c:v>
                </c:pt>
                <c:pt idx="13">
                  <c:v>3266298347.8793736</c:v>
                </c:pt>
                <c:pt idx="14">
                  <c:v>3310375772.5928235</c:v>
                </c:pt>
                <c:pt idx="15">
                  <c:v>2595532573.1430979</c:v>
                </c:pt>
                <c:pt idx="16">
                  <c:v>3663140063.8918614</c:v>
                </c:pt>
                <c:pt idx="17">
                  <c:v>4533586527.3687124</c:v>
                </c:pt>
                <c:pt idx="18">
                  <c:v>2835413020.3387575</c:v>
                </c:pt>
                <c:pt idx="19">
                  <c:v>4077637216.3570199</c:v>
                </c:pt>
                <c:pt idx="20">
                  <c:v>5630235909.2376442</c:v>
                </c:pt>
                <c:pt idx="21">
                  <c:v>3903207686.0570931</c:v>
                </c:pt>
                <c:pt idx="22">
                  <c:v>2630855049.123735</c:v>
                </c:pt>
                <c:pt idx="23">
                  <c:v>2727697764.6283002</c:v>
                </c:pt>
                <c:pt idx="24">
                  <c:v>2295902024.5503712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EE-4C48-B0F0-66A6F6E9C396}"/>
            </c:ext>
          </c:extLst>
        </c:ser>
        <c:ser>
          <c:idx val="5"/>
          <c:order val="5"/>
          <c:tx>
            <c:strRef>
              <c:f>'Platform Portfolio Q1'!$A$23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Q1'!$B$23:$Z$23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5203366754.870986</c:v>
                </c:pt>
                <c:pt idx="2">
                  <c:v>6289591073.2512112</c:v>
                </c:pt>
                <c:pt idx="3">
                  <c:v>5683323337.4875221</c:v>
                </c:pt>
                <c:pt idx="4">
                  <c:v>6773389028.63416</c:v>
                </c:pt>
                <c:pt idx="5">
                  <c:v>5903327861.6406231</c:v>
                </c:pt>
                <c:pt idx="6">
                  <c:v>6081530614.7911978</c:v>
                </c:pt>
                <c:pt idx="7">
                  <c:v>3773776148.8111749</c:v>
                </c:pt>
                <c:pt idx="8">
                  <c:v>7132882029.037694</c:v>
                </c:pt>
                <c:pt idx="9">
                  <c:v>6021985642.1396446</c:v>
                </c:pt>
                <c:pt idx="10">
                  <c:v>5953868356.0341797</c:v>
                </c:pt>
                <c:pt idx="11">
                  <c:v>4027683235.1471148</c:v>
                </c:pt>
                <c:pt idx="12">
                  <c:v>2816789545.3023052</c:v>
                </c:pt>
                <c:pt idx="13">
                  <c:v>3291343355.2846618</c:v>
                </c:pt>
                <c:pt idx="14">
                  <c:v>4430651000.7639036</c:v>
                </c:pt>
                <c:pt idx="15">
                  <c:v>2685090746.4930224</c:v>
                </c:pt>
                <c:pt idx="16">
                  <c:v>3657682577.4957318</c:v>
                </c:pt>
                <c:pt idx="17">
                  <c:v>3441676216.2247076</c:v>
                </c:pt>
                <c:pt idx="18">
                  <c:v>2998547432.3731999</c:v>
                </c:pt>
                <c:pt idx="19">
                  <c:v>4683063391.1291628</c:v>
                </c:pt>
                <c:pt idx="20">
                  <c:v>5056650539.91642</c:v>
                </c:pt>
                <c:pt idx="21">
                  <c:v>3879967544.5695992</c:v>
                </c:pt>
                <c:pt idx="22">
                  <c:v>4007875560.1795616</c:v>
                </c:pt>
                <c:pt idx="23">
                  <c:v>3873874778.3513999</c:v>
                </c:pt>
                <c:pt idx="24">
                  <c:v>5956766528.5452795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EE-4C48-B0F0-66A6F6E9C396}"/>
            </c:ext>
          </c:extLst>
        </c:ser>
        <c:ser>
          <c:idx val="6"/>
          <c:order val="6"/>
          <c:tx>
            <c:strRef>
              <c:f>'Platform Portfolio Q1'!$A$24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Q1'!$B$24:$Z$24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3366732641.7717886</c:v>
                </c:pt>
                <c:pt idx="2">
                  <c:v>4723248032.1193523</c:v>
                </c:pt>
                <c:pt idx="3">
                  <c:v>4287614238.2759933</c:v>
                </c:pt>
                <c:pt idx="4">
                  <c:v>4055824112.8921795</c:v>
                </c:pt>
                <c:pt idx="5">
                  <c:v>6073446165.110652</c:v>
                </c:pt>
                <c:pt idx="6">
                  <c:v>11290927133.742985</c:v>
                </c:pt>
                <c:pt idx="7">
                  <c:v>11047920497.770096</c:v>
                </c:pt>
                <c:pt idx="8">
                  <c:v>9424026215.8904819</c:v>
                </c:pt>
                <c:pt idx="9">
                  <c:v>10956215233.759691</c:v>
                </c:pt>
                <c:pt idx="10">
                  <c:v>11279183148.950924</c:v>
                </c:pt>
                <c:pt idx="11">
                  <c:v>7460939711.3840599</c:v>
                </c:pt>
                <c:pt idx="12">
                  <c:v>8725041149.9500046</c:v>
                </c:pt>
                <c:pt idx="13">
                  <c:v>12001560034.167252</c:v>
                </c:pt>
                <c:pt idx="14">
                  <c:v>9240523236.1178265</c:v>
                </c:pt>
                <c:pt idx="15">
                  <c:v>5889353907.2770624</c:v>
                </c:pt>
                <c:pt idx="16">
                  <c:v>6838948588.4953814</c:v>
                </c:pt>
                <c:pt idx="17">
                  <c:v>5463285970.9021702</c:v>
                </c:pt>
                <c:pt idx="18">
                  <c:v>5892608622.6852751</c:v>
                </c:pt>
                <c:pt idx="19">
                  <c:v>6848409327.5042362</c:v>
                </c:pt>
                <c:pt idx="20">
                  <c:v>6473550949.1997833</c:v>
                </c:pt>
                <c:pt idx="21">
                  <c:v>6011166628.686367</c:v>
                </c:pt>
                <c:pt idx="22">
                  <c:v>11295626224.908716</c:v>
                </c:pt>
                <c:pt idx="23">
                  <c:v>16380281756.554199</c:v>
                </c:pt>
                <c:pt idx="24">
                  <c:v>7655506414.5815763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EE-4C48-B0F0-66A6F6E9C396}"/>
            </c:ext>
          </c:extLst>
        </c:ser>
        <c:ser>
          <c:idx val="7"/>
          <c:order val="7"/>
          <c:tx>
            <c:strRef>
              <c:f>'Platform Portfolio Q1'!$A$25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Q1'!$B$25:$Z$25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5306289242.5816221</c:v>
                </c:pt>
                <c:pt idx="2">
                  <c:v>5502828778.3863382</c:v>
                </c:pt>
                <c:pt idx="3">
                  <c:v>5237272567.9933357</c:v>
                </c:pt>
                <c:pt idx="4">
                  <c:v>6767884775.4396868</c:v>
                </c:pt>
                <c:pt idx="5">
                  <c:v>7543689835.4824066</c:v>
                </c:pt>
                <c:pt idx="6">
                  <c:v>8600054909.7050076</c:v>
                </c:pt>
                <c:pt idx="7">
                  <c:v>6783976280.3065901</c:v>
                </c:pt>
                <c:pt idx="8">
                  <c:v>8476553364.9765644</c:v>
                </c:pt>
                <c:pt idx="9">
                  <c:v>8005734543.349206</c:v>
                </c:pt>
                <c:pt idx="10">
                  <c:v>10233054812.072515</c:v>
                </c:pt>
                <c:pt idx="11">
                  <c:v>9160823453.5804844</c:v>
                </c:pt>
                <c:pt idx="12">
                  <c:v>8267971353.8820591</c:v>
                </c:pt>
                <c:pt idx="13">
                  <c:v>6872561658.1391239</c:v>
                </c:pt>
                <c:pt idx="14">
                  <c:v>7976549641.3217916</c:v>
                </c:pt>
                <c:pt idx="15">
                  <c:v>5871056109.5220966</c:v>
                </c:pt>
                <c:pt idx="16">
                  <c:v>6807977579.8216047</c:v>
                </c:pt>
                <c:pt idx="17">
                  <c:v>6228458998.1318722</c:v>
                </c:pt>
                <c:pt idx="18">
                  <c:v>6833156211.2971096</c:v>
                </c:pt>
                <c:pt idx="19">
                  <c:v>7041555294.4691772</c:v>
                </c:pt>
                <c:pt idx="20">
                  <c:v>9532408449.4373169</c:v>
                </c:pt>
                <c:pt idx="21">
                  <c:v>8216490798.0716381</c:v>
                </c:pt>
                <c:pt idx="22">
                  <c:v>9191814448.4266644</c:v>
                </c:pt>
                <c:pt idx="23">
                  <c:v>8057296124.5550003</c:v>
                </c:pt>
                <c:pt idx="24">
                  <c:v>7168119864.0910931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EE-4C48-B0F0-66A6F6E9C396}"/>
            </c:ext>
          </c:extLst>
        </c:ser>
        <c:ser>
          <c:idx val="8"/>
          <c:order val="8"/>
          <c:tx>
            <c:strRef>
              <c:f>'Platform Portfolio Q1'!$A$26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Q1'!$B$26:$Z$26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3626644895.99683</c:v>
                </c:pt>
                <c:pt idx="2">
                  <c:v>4696876013.8051205</c:v>
                </c:pt>
                <c:pt idx="3">
                  <c:v>6396245786.3055611</c:v>
                </c:pt>
                <c:pt idx="4">
                  <c:v>9799954219.5917053</c:v>
                </c:pt>
                <c:pt idx="5">
                  <c:v>12797117557.192726</c:v>
                </c:pt>
                <c:pt idx="6">
                  <c:v>13412609117.238018</c:v>
                </c:pt>
                <c:pt idx="7">
                  <c:v>11567155068.15589</c:v>
                </c:pt>
                <c:pt idx="8">
                  <c:v>11578983129.158854</c:v>
                </c:pt>
                <c:pt idx="9">
                  <c:v>12823459666.157583</c:v>
                </c:pt>
                <c:pt idx="10">
                  <c:v>14117059907.660202</c:v>
                </c:pt>
                <c:pt idx="11">
                  <c:v>13236145220.608841</c:v>
                </c:pt>
                <c:pt idx="12">
                  <c:v>13847304867.696037</c:v>
                </c:pt>
                <c:pt idx="13">
                  <c:v>12588426776.423359</c:v>
                </c:pt>
                <c:pt idx="14">
                  <c:v>12262386091.229744</c:v>
                </c:pt>
                <c:pt idx="15">
                  <c:v>9370184751.7198448</c:v>
                </c:pt>
                <c:pt idx="16">
                  <c:v>7217181059.8553553</c:v>
                </c:pt>
                <c:pt idx="17">
                  <c:v>7792327703.1662025</c:v>
                </c:pt>
                <c:pt idx="18">
                  <c:v>9546453799.9507828</c:v>
                </c:pt>
                <c:pt idx="19">
                  <c:v>8888302592.4041386</c:v>
                </c:pt>
                <c:pt idx="20">
                  <c:v>15597658185.605846</c:v>
                </c:pt>
                <c:pt idx="21">
                  <c:v>9578556354.5519218</c:v>
                </c:pt>
                <c:pt idx="22">
                  <c:v>8573975228.8973703</c:v>
                </c:pt>
                <c:pt idx="23">
                  <c:v>9931281512.7350006</c:v>
                </c:pt>
                <c:pt idx="24">
                  <c:v>8465277187.3553848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EE-4C48-B0F0-66A6F6E9C396}"/>
            </c:ext>
          </c:extLst>
        </c:ser>
        <c:ser>
          <c:idx val="9"/>
          <c:order val="9"/>
          <c:tx>
            <c:strRef>
              <c:f>'Platform Portfolio Q1'!$A$27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Q1'!$B$27:$Z$27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6858739780.3256655</c:v>
                </c:pt>
                <c:pt idx="2">
                  <c:v>5007991612.7685843</c:v>
                </c:pt>
                <c:pt idx="3">
                  <c:v>4594062965.4689951</c:v>
                </c:pt>
                <c:pt idx="4">
                  <c:v>7671382666.0975561</c:v>
                </c:pt>
                <c:pt idx="5">
                  <c:v>9888809115.8683186</c:v>
                </c:pt>
                <c:pt idx="6">
                  <c:v>10083189627.987261</c:v>
                </c:pt>
                <c:pt idx="7">
                  <c:v>5155719622.0796938</c:v>
                </c:pt>
                <c:pt idx="8">
                  <c:v>11087539194.438637</c:v>
                </c:pt>
                <c:pt idx="9">
                  <c:v>5755562806.457077</c:v>
                </c:pt>
                <c:pt idx="10">
                  <c:v>13419568087.419008</c:v>
                </c:pt>
                <c:pt idx="11">
                  <c:v>5219972408.4739265</c:v>
                </c:pt>
                <c:pt idx="12">
                  <c:v>7091539840.8380213</c:v>
                </c:pt>
                <c:pt idx="13">
                  <c:v>2863646110.0627241</c:v>
                </c:pt>
                <c:pt idx="14">
                  <c:v>9008039767.1455498</c:v>
                </c:pt>
                <c:pt idx="15">
                  <c:v>3893631327.8829579</c:v>
                </c:pt>
                <c:pt idx="16">
                  <c:v>5184546332.8350363</c:v>
                </c:pt>
                <c:pt idx="17">
                  <c:v>6286976272.9311562</c:v>
                </c:pt>
                <c:pt idx="18">
                  <c:v>8382058264.414484</c:v>
                </c:pt>
                <c:pt idx="19">
                  <c:v>7689825843.4891148</c:v>
                </c:pt>
                <c:pt idx="20">
                  <c:v>13830115368.066238</c:v>
                </c:pt>
                <c:pt idx="21">
                  <c:v>12971336640.5821</c:v>
                </c:pt>
                <c:pt idx="22">
                  <c:v>8584120005.5124769</c:v>
                </c:pt>
                <c:pt idx="23">
                  <c:v>8574847218.9040003</c:v>
                </c:pt>
                <c:pt idx="24">
                  <c:v>7183723289.2607164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EE-4C48-B0F0-66A6F6E9C396}"/>
            </c:ext>
          </c:extLst>
        </c:ser>
        <c:ser>
          <c:idx val="10"/>
          <c:order val="10"/>
          <c:tx>
            <c:strRef>
              <c:f>'Platform Portfolio Q1'!$A$28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Q1'!$B$28:$Z$28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2295318181.4370165</c:v>
                </c:pt>
                <c:pt idx="2">
                  <c:v>2393251128.1390862</c:v>
                </c:pt>
                <c:pt idx="3">
                  <c:v>1318207378.2348175</c:v>
                </c:pt>
                <c:pt idx="4">
                  <c:v>4077669291.7646818</c:v>
                </c:pt>
                <c:pt idx="5">
                  <c:v>3637178543.2942386</c:v>
                </c:pt>
                <c:pt idx="6">
                  <c:v>4340142036.2492371</c:v>
                </c:pt>
                <c:pt idx="7">
                  <c:v>1819897668.1449494</c:v>
                </c:pt>
                <c:pt idx="8">
                  <c:v>5846868806.9799223</c:v>
                </c:pt>
                <c:pt idx="9">
                  <c:v>4428978554.5455742</c:v>
                </c:pt>
                <c:pt idx="10">
                  <c:v>5647505676.9761324</c:v>
                </c:pt>
                <c:pt idx="11">
                  <c:v>2145925915.5840662</c:v>
                </c:pt>
                <c:pt idx="12">
                  <c:v>4424312962.8916693</c:v>
                </c:pt>
                <c:pt idx="13">
                  <c:v>2770295596.7855186</c:v>
                </c:pt>
                <c:pt idx="14">
                  <c:v>3676284607.4990625</c:v>
                </c:pt>
                <c:pt idx="15">
                  <c:v>3302646093.7964978</c:v>
                </c:pt>
                <c:pt idx="16">
                  <c:v>1301727475.6670952</c:v>
                </c:pt>
                <c:pt idx="17">
                  <c:v>1391120090.4080329</c:v>
                </c:pt>
                <c:pt idx="18">
                  <c:v>1371332818.1764739</c:v>
                </c:pt>
                <c:pt idx="19">
                  <c:v>1482117911.7670541</c:v>
                </c:pt>
                <c:pt idx="20">
                  <c:v>2442880424.2372713</c:v>
                </c:pt>
                <c:pt idx="21">
                  <c:v>1846821775.0648286</c:v>
                </c:pt>
                <c:pt idx="22">
                  <c:v>2567193011.3147435</c:v>
                </c:pt>
                <c:pt idx="23">
                  <c:v>2749472007.2628002</c:v>
                </c:pt>
                <c:pt idx="24">
                  <c:v>2376214556.1789813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EE-4C48-B0F0-66A6F6E9C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'Platform Portfolio Q1'!$A$18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Q1'!$B$18:$Z$18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16922910291.096872</c:v>
                </c:pt>
                <c:pt idx="2">
                  <c:v>20090320348.189335</c:v>
                </c:pt>
                <c:pt idx="3">
                  <c:v>16990497260.156721</c:v>
                </c:pt>
                <c:pt idx="4">
                  <c:v>25377037438.141766</c:v>
                </c:pt>
                <c:pt idx="5">
                  <c:v>26980433848.596325</c:v>
                </c:pt>
                <c:pt idx="6">
                  <c:v>27303472241.632378</c:v>
                </c:pt>
                <c:pt idx="7">
                  <c:v>21208129821.945229</c:v>
                </c:pt>
                <c:pt idx="8">
                  <c:v>36117238100.397469</c:v>
                </c:pt>
                <c:pt idx="9">
                  <c:v>29687667755.638577</c:v>
                </c:pt>
                <c:pt idx="10">
                  <c:v>34194328014.54393</c:v>
                </c:pt>
                <c:pt idx="11">
                  <c:v>23477646785.187439</c:v>
                </c:pt>
                <c:pt idx="12">
                  <c:v>29702912019.696098</c:v>
                </c:pt>
                <c:pt idx="13">
                  <c:v>26770629055.926109</c:v>
                </c:pt>
                <c:pt idx="14">
                  <c:v>35624738637.03875</c:v>
                </c:pt>
                <c:pt idx="15">
                  <c:v>19411852905.861076</c:v>
                </c:pt>
                <c:pt idx="16">
                  <c:v>26028274518.343357</c:v>
                </c:pt>
                <c:pt idx="17">
                  <c:v>23087067639.850437</c:v>
                </c:pt>
                <c:pt idx="18">
                  <c:v>22001437328.157295</c:v>
                </c:pt>
                <c:pt idx="19">
                  <c:v>20004075702.229923</c:v>
                </c:pt>
                <c:pt idx="20">
                  <c:v>29539023503.709156</c:v>
                </c:pt>
                <c:pt idx="21">
                  <c:v>43271370219.216255</c:v>
                </c:pt>
                <c:pt idx="22">
                  <c:v>21074002996.357483</c:v>
                </c:pt>
                <c:pt idx="23">
                  <c:v>17930728936.835701</c:v>
                </c:pt>
                <c:pt idx="24">
                  <c:v>27284545922.604588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4-48A5-A1E0-D237FF0332FE}"/>
            </c:ext>
          </c:extLst>
        </c:ser>
        <c:ser>
          <c:idx val="1"/>
          <c:order val="1"/>
          <c:tx>
            <c:strRef>
              <c:f>'Platform Portfolio Q1'!$A$19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Q1'!$B$19:$Z$19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8607418681.6171131</c:v>
                </c:pt>
                <c:pt idx="2">
                  <c:v>9052598639.6414509</c:v>
                </c:pt>
                <c:pt idx="3">
                  <c:v>9506825510.8397655</c:v>
                </c:pt>
                <c:pt idx="4">
                  <c:v>11600053027.391031</c:v>
                </c:pt>
                <c:pt idx="5">
                  <c:v>14547502168.162214</c:v>
                </c:pt>
                <c:pt idx="6">
                  <c:v>14949760680.155277</c:v>
                </c:pt>
                <c:pt idx="7">
                  <c:v>11876094774.026918</c:v>
                </c:pt>
                <c:pt idx="8">
                  <c:v>16394340201.253885</c:v>
                </c:pt>
                <c:pt idx="9">
                  <c:v>14342601658.500631</c:v>
                </c:pt>
                <c:pt idx="10">
                  <c:v>14311250893.961208</c:v>
                </c:pt>
                <c:pt idx="11">
                  <c:v>11256511941.721329</c:v>
                </c:pt>
                <c:pt idx="12">
                  <c:v>11423677610.192818</c:v>
                </c:pt>
                <c:pt idx="13">
                  <c:v>9544560433.4812069</c:v>
                </c:pt>
                <c:pt idx="14">
                  <c:v>11090160656.496054</c:v>
                </c:pt>
                <c:pt idx="15">
                  <c:v>8677925684.2261562</c:v>
                </c:pt>
                <c:pt idx="16">
                  <c:v>8416442367.1781912</c:v>
                </c:pt>
                <c:pt idx="17">
                  <c:v>8482768293.9152288</c:v>
                </c:pt>
                <c:pt idx="18">
                  <c:v>9304132287.5415802</c:v>
                </c:pt>
                <c:pt idx="19">
                  <c:v>9607893203.6318951</c:v>
                </c:pt>
                <c:pt idx="20">
                  <c:v>12239448639.528898</c:v>
                </c:pt>
                <c:pt idx="21">
                  <c:v>10289207495.837143</c:v>
                </c:pt>
                <c:pt idx="22">
                  <c:v>9425263103.5965919</c:v>
                </c:pt>
                <c:pt idx="23">
                  <c:v>8858940635.6324997</c:v>
                </c:pt>
                <c:pt idx="24">
                  <c:v>9774095426.1895866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4-48A5-A1E0-D237FF0332FE}"/>
            </c:ext>
          </c:extLst>
        </c:ser>
        <c:ser>
          <c:idx val="2"/>
          <c:order val="2"/>
          <c:tx>
            <c:strRef>
              <c:f>'Platform Portfolio Q1'!$A$20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Q1'!$B$20:$Z$20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7737297852.0541277</c:v>
                </c:pt>
                <c:pt idx="2">
                  <c:v>9700055363.0261707</c:v>
                </c:pt>
                <c:pt idx="3">
                  <c:v>7728114615.3496103</c:v>
                </c:pt>
                <c:pt idx="4">
                  <c:v>9968485448.3121414</c:v>
                </c:pt>
                <c:pt idx="5">
                  <c:v>12777393050.050186</c:v>
                </c:pt>
                <c:pt idx="6">
                  <c:v>13062028676.316334</c:v>
                </c:pt>
                <c:pt idx="7">
                  <c:v>12362951430.62331</c:v>
                </c:pt>
                <c:pt idx="8">
                  <c:v>10833343877.016815</c:v>
                </c:pt>
                <c:pt idx="9">
                  <c:v>11409695371.699791</c:v>
                </c:pt>
                <c:pt idx="10">
                  <c:v>14857676756.42979</c:v>
                </c:pt>
                <c:pt idx="11">
                  <c:v>12195535437.197803</c:v>
                </c:pt>
                <c:pt idx="12">
                  <c:v>10108827132.773787</c:v>
                </c:pt>
                <c:pt idx="13">
                  <c:v>8242600626.6137009</c:v>
                </c:pt>
                <c:pt idx="14">
                  <c:v>9396145957.7254677</c:v>
                </c:pt>
                <c:pt idx="15">
                  <c:v>7585205239.1530209</c:v>
                </c:pt>
                <c:pt idx="16">
                  <c:v>8476236351.4813366</c:v>
                </c:pt>
                <c:pt idx="17">
                  <c:v>7885740352.928091</c:v>
                </c:pt>
                <c:pt idx="18">
                  <c:v>7793144545.0180178</c:v>
                </c:pt>
                <c:pt idx="19">
                  <c:v>10847038178.09498</c:v>
                </c:pt>
                <c:pt idx="20">
                  <c:v>10004672430.876999</c:v>
                </c:pt>
                <c:pt idx="21">
                  <c:v>9168703631.1730938</c:v>
                </c:pt>
                <c:pt idx="22">
                  <c:v>8366476021.8322906</c:v>
                </c:pt>
                <c:pt idx="23">
                  <c:v>9725313498.8901005</c:v>
                </c:pt>
                <c:pt idx="24">
                  <c:v>8387674894.9022198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64-48A5-A1E0-D237FF0332FE}"/>
            </c:ext>
          </c:extLst>
        </c:ser>
        <c:ser>
          <c:idx val="3"/>
          <c:order val="3"/>
          <c:tx>
            <c:strRef>
              <c:f>'Platform Portfolio Q1'!$A$21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Q1'!$B$21:$Z$21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2660585710.5755363</c:v>
                </c:pt>
                <c:pt idx="2">
                  <c:v>1136803750.3345356</c:v>
                </c:pt>
                <c:pt idx="3">
                  <c:v>2017805037.1482861</c:v>
                </c:pt>
                <c:pt idx="4">
                  <c:v>3001805152.6069846</c:v>
                </c:pt>
                <c:pt idx="5">
                  <c:v>3023889414.1159558</c:v>
                </c:pt>
                <c:pt idx="6">
                  <c:v>4497418903.4400759</c:v>
                </c:pt>
                <c:pt idx="7">
                  <c:v>3634164595.0432277</c:v>
                </c:pt>
                <c:pt idx="8">
                  <c:v>13566451738.259935</c:v>
                </c:pt>
                <c:pt idx="9">
                  <c:v>12389993472.889339</c:v>
                </c:pt>
                <c:pt idx="10">
                  <c:v>9870471584.7272301</c:v>
                </c:pt>
                <c:pt idx="11">
                  <c:v>8360807721.6102724</c:v>
                </c:pt>
                <c:pt idx="12">
                  <c:v>7286570243.6256018</c:v>
                </c:pt>
                <c:pt idx="13">
                  <c:v>3399478057.8662605</c:v>
                </c:pt>
                <c:pt idx="14">
                  <c:v>3159698450.5279965</c:v>
                </c:pt>
                <c:pt idx="15">
                  <c:v>1880996224.4663429</c:v>
                </c:pt>
                <c:pt idx="16">
                  <c:v>2021099500.6144435</c:v>
                </c:pt>
                <c:pt idx="17">
                  <c:v>1813249916.3589737</c:v>
                </c:pt>
                <c:pt idx="18">
                  <c:v>1762152965.0915658</c:v>
                </c:pt>
                <c:pt idx="19">
                  <c:v>3241196627.3127761</c:v>
                </c:pt>
                <c:pt idx="20">
                  <c:v>6442540166.0999231</c:v>
                </c:pt>
                <c:pt idx="21">
                  <c:v>3508852101.6087899</c:v>
                </c:pt>
                <c:pt idx="22">
                  <c:v>3067313744.6910725</c:v>
                </c:pt>
                <c:pt idx="23">
                  <c:v>1892046218.2158</c:v>
                </c:pt>
                <c:pt idx="24">
                  <c:v>2464249558.9936261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64-48A5-A1E0-D237FF0332FE}"/>
            </c:ext>
          </c:extLst>
        </c:ser>
        <c:ser>
          <c:idx val="4"/>
          <c:order val="4"/>
          <c:tx>
            <c:strRef>
              <c:f>'Platform Portfolio Q1'!$A$22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Q1'!$B$22:$Z$22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1341195016.888176</c:v>
                </c:pt>
                <c:pt idx="2">
                  <c:v>2733856561.152081</c:v>
                </c:pt>
                <c:pt idx="3">
                  <c:v>1242984309.4838409</c:v>
                </c:pt>
                <c:pt idx="4">
                  <c:v>3306753166.0088134</c:v>
                </c:pt>
                <c:pt idx="5">
                  <c:v>4013117833.278111</c:v>
                </c:pt>
                <c:pt idx="6">
                  <c:v>5043983256.8309669</c:v>
                </c:pt>
                <c:pt idx="7">
                  <c:v>1878161137.3822267</c:v>
                </c:pt>
                <c:pt idx="8">
                  <c:v>4871582624.3444853</c:v>
                </c:pt>
                <c:pt idx="9">
                  <c:v>3697052970.4328265</c:v>
                </c:pt>
                <c:pt idx="10">
                  <c:v>4904302154.7491322</c:v>
                </c:pt>
                <c:pt idx="11">
                  <c:v>4005936507.2315292</c:v>
                </c:pt>
                <c:pt idx="12">
                  <c:v>4681419942.1770725</c:v>
                </c:pt>
                <c:pt idx="13">
                  <c:v>3266298347.8793736</c:v>
                </c:pt>
                <c:pt idx="14">
                  <c:v>3310375772.5928235</c:v>
                </c:pt>
                <c:pt idx="15">
                  <c:v>2595532573.1430979</c:v>
                </c:pt>
                <c:pt idx="16">
                  <c:v>3663140063.8918614</c:v>
                </c:pt>
                <c:pt idx="17">
                  <c:v>4533586527.3687124</c:v>
                </c:pt>
                <c:pt idx="18">
                  <c:v>2835413020.3387575</c:v>
                </c:pt>
                <c:pt idx="19">
                  <c:v>4077637216.3570199</c:v>
                </c:pt>
                <c:pt idx="20">
                  <c:v>5630235909.2376442</c:v>
                </c:pt>
                <c:pt idx="21">
                  <c:v>3903207686.0570931</c:v>
                </c:pt>
                <c:pt idx="22">
                  <c:v>2630855049.123735</c:v>
                </c:pt>
                <c:pt idx="23">
                  <c:v>2727697764.6283002</c:v>
                </c:pt>
                <c:pt idx="24">
                  <c:v>2295902024.5503712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64-48A5-A1E0-D237FF0332FE}"/>
            </c:ext>
          </c:extLst>
        </c:ser>
        <c:ser>
          <c:idx val="5"/>
          <c:order val="5"/>
          <c:tx>
            <c:strRef>
              <c:f>'Platform Portfolio Q1'!$A$23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Q1'!$B$23:$Z$23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5203366754.870986</c:v>
                </c:pt>
                <c:pt idx="2">
                  <c:v>6289591073.2512112</c:v>
                </c:pt>
                <c:pt idx="3">
                  <c:v>5683323337.4875221</c:v>
                </c:pt>
                <c:pt idx="4">
                  <c:v>6773389028.63416</c:v>
                </c:pt>
                <c:pt idx="5">
                  <c:v>5903327861.6406231</c:v>
                </c:pt>
                <c:pt idx="6">
                  <c:v>6081530614.7911978</c:v>
                </c:pt>
                <c:pt idx="7">
                  <c:v>3773776148.8111749</c:v>
                </c:pt>
                <c:pt idx="8">
                  <c:v>7132882029.037694</c:v>
                </c:pt>
                <c:pt idx="9">
                  <c:v>6021985642.1396446</c:v>
                </c:pt>
                <c:pt idx="10">
                  <c:v>5953868356.0341797</c:v>
                </c:pt>
                <c:pt idx="11">
                  <c:v>4027683235.1471148</c:v>
                </c:pt>
                <c:pt idx="12">
                  <c:v>2816789545.3023052</c:v>
                </c:pt>
                <c:pt idx="13">
                  <c:v>3291343355.2846618</c:v>
                </c:pt>
                <c:pt idx="14">
                  <c:v>4430651000.7639036</c:v>
                </c:pt>
                <c:pt idx="15">
                  <c:v>2685090746.4930224</c:v>
                </c:pt>
                <c:pt idx="16">
                  <c:v>3657682577.4957318</c:v>
                </c:pt>
                <c:pt idx="17">
                  <c:v>3441676216.2247076</c:v>
                </c:pt>
                <c:pt idx="18">
                  <c:v>2998547432.3731999</c:v>
                </c:pt>
                <c:pt idx="19">
                  <c:v>4683063391.1291628</c:v>
                </c:pt>
                <c:pt idx="20">
                  <c:v>5056650539.91642</c:v>
                </c:pt>
                <c:pt idx="21">
                  <c:v>3879967544.5695992</c:v>
                </c:pt>
                <c:pt idx="22">
                  <c:v>4007875560.1795616</c:v>
                </c:pt>
                <c:pt idx="23">
                  <c:v>3873874778.3513999</c:v>
                </c:pt>
                <c:pt idx="24">
                  <c:v>5956766528.5452795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64-48A5-A1E0-D237FF0332FE}"/>
            </c:ext>
          </c:extLst>
        </c:ser>
        <c:ser>
          <c:idx val="6"/>
          <c:order val="6"/>
          <c:tx>
            <c:strRef>
              <c:f>'Platform Portfolio Q1'!$A$24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Q1'!$B$24:$Z$24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3366732641.7717886</c:v>
                </c:pt>
                <c:pt idx="2">
                  <c:v>4723248032.1193523</c:v>
                </c:pt>
                <c:pt idx="3">
                  <c:v>4287614238.2759933</c:v>
                </c:pt>
                <c:pt idx="4">
                  <c:v>4055824112.8921795</c:v>
                </c:pt>
                <c:pt idx="5">
                  <c:v>6073446165.110652</c:v>
                </c:pt>
                <c:pt idx="6">
                  <c:v>11290927133.742985</c:v>
                </c:pt>
                <c:pt idx="7">
                  <c:v>11047920497.770096</c:v>
                </c:pt>
                <c:pt idx="8">
                  <c:v>9424026215.8904819</c:v>
                </c:pt>
                <c:pt idx="9">
                  <c:v>10956215233.759691</c:v>
                </c:pt>
                <c:pt idx="10">
                  <c:v>11279183148.950924</c:v>
                </c:pt>
                <c:pt idx="11">
                  <c:v>7460939711.3840599</c:v>
                </c:pt>
                <c:pt idx="12">
                  <c:v>8725041149.9500046</c:v>
                </c:pt>
                <c:pt idx="13">
                  <c:v>12001560034.167252</c:v>
                </c:pt>
                <c:pt idx="14">
                  <c:v>9240523236.1178265</c:v>
                </c:pt>
                <c:pt idx="15">
                  <c:v>5889353907.2770624</c:v>
                </c:pt>
                <c:pt idx="16">
                  <c:v>6838948588.4953814</c:v>
                </c:pt>
                <c:pt idx="17">
                  <c:v>5463285970.9021702</c:v>
                </c:pt>
                <c:pt idx="18">
                  <c:v>5892608622.6852751</c:v>
                </c:pt>
                <c:pt idx="19">
                  <c:v>6848409327.5042362</c:v>
                </c:pt>
                <c:pt idx="20">
                  <c:v>6473550949.1997833</c:v>
                </c:pt>
                <c:pt idx="21">
                  <c:v>6011166628.686367</c:v>
                </c:pt>
                <c:pt idx="22">
                  <c:v>11295626224.908716</c:v>
                </c:pt>
                <c:pt idx="23">
                  <c:v>16380281756.554199</c:v>
                </c:pt>
                <c:pt idx="24">
                  <c:v>7655506414.5815763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64-48A5-A1E0-D237FF0332FE}"/>
            </c:ext>
          </c:extLst>
        </c:ser>
        <c:ser>
          <c:idx val="7"/>
          <c:order val="7"/>
          <c:tx>
            <c:strRef>
              <c:f>'Platform Portfolio Q1'!$A$25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Q1'!$B$25:$Z$25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5306289242.5816221</c:v>
                </c:pt>
                <c:pt idx="2">
                  <c:v>5502828778.3863382</c:v>
                </c:pt>
                <c:pt idx="3">
                  <c:v>5237272567.9933357</c:v>
                </c:pt>
                <c:pt idx="4">
                  <c:v>6767884775.4396868</c:v>
                </c:pt>
                <c:pt idx="5">
                  <c:v>7543689835.4824066</c:v>
                </c:pt>
                <c:pt idx="6">
                  <c:v>8600054909.7050076</c:v>
                </c:pt>
                <c:pt idx="7">
                  <c:v>6783976280.3065901</c:v>
                </c:pt>
                <c:pt idx="8">
                  <c:v>8476553364.9765644</c:v>
                </c:pt>
                <c:pt idx="9">
                  <c:v>8005734543.349206</c:v>
                </c:pt>
                <c:pt idx="10">
                  <c:v>10233054812.072515</c:v>
                </c:pt>
                <c:pt idx="11">
                  <c:v>9160823453.5804844</c:v>
                </c:pt>
                <c:pt idx="12">
                  <c:v>8267971353.8820591</c:v>
                </c:pt>
                <c:pt idx="13">
                  <c:v>6872561658.1391239</c:v>
                </c:pt>
                <c:pt idx="14">
                  <c:v>7976549641.3217916</c:v>
                </c:pt>
                <c:pt idx="15">
                  <c:v>5871056109.5220966</c:v>
                </c:pt>
                <c:pt idx="16">
                  <c:v>6807977579.8216047</c:v>
                </c:pt>
                <c:pt idx="17">
                  <c:v>6228458998.1318722</c:v>
                </c:pt>
                <c:pt idx="18">
                  <c:v>6833156211.2971096</c:v>
                </c:pt>
                <c:pt idx="19">
                  <c:v>7041555294.4691772</c:v>
                </c:pt>
                <c:pt idx="20">
                  <c:v>9532408449.4373169</c:v>
                </c:pt>
                <c:pt idx="21">
                  <c:v>8216490798.0716381</c:v>
                </c:pt>
                <c:pt idx="22">
                  <c:v>9191814448.4266644</c:v>
                </c:pt>
                <c:pt idx="23">
                  <c:v>8057296124.5550003</c:v>
                </c:pt>
                <c:pt idx="24">
                  <c:v>7168119864.0910931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64-48A5-A1E0-D237FF0332FE}"/>
            </c:ext>
          </c:extLst>
        </c:ser>
        <c:ser>
          <c:idx val="8"/>
          <c:order val="8"/>
          <c:tx>
            <c:strRef>
              <c:f>'Platform Portfolio Q1'!$A$26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Q1'!$B$26:$Z$26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3626644895.99683</c:v>
                </c:pt>
                <c:pt idx="2">
                  <c:v>4696876013.8051205</c:v>
                </c:pt>
                <c:pt idx="3">
                  <c:v>6396245786.3055611</c:v>
                </c:pt>
                <c:pt idx="4">
                  <c:v>9799954219.5917053</c:v>
                </c:pt>
                <c:pt idx="5">
                  <c:v>12797117557.192726</c:v>
                </c:pt>
                <c:pt idx="6">
                  <c:v>13412609117.238018</c:v>
                </c:pt>
                <c:pt idx="7">
                  <c:v>11567155068.15589</c:v>
                </c:pt>
                <c:pt idx="8">
                  <c:v>11578983129.158854</c:v>
                </c:pt>
                <c:pt idx="9">
                  <c:v>12823459666.157583</c:v>
                </c:pt>
                <c:pt idx="10">
                  <c:v>14117059907.660202</c:v>
                </c:pt>
                <c:pt idx="11">
                  <c:v>13236145220.608841</c:v>
                </c:pt>
                <c:pt idx="12">
                  <c:v>13847304867.696037</c:v>
                </c:pt>
                <c:pt idx="13">
                  <c:v>12588426776.423359</c:v>
                </c:pt>
                <c:pt idx="14">
                  <c:v>12262386091.229744</c:v>
                </c:pt>
                <c:pt idx="15">
                  <c:v>9370184751.7198448</c:v>
                </c:pt>
                <c:pt idx="16">
                  <c:v>7217181059.8553553</c:v>
                </c:pt>
                <c:pt idx="17">
                  <c:v>7792327703.1662025</c:v>
                </c:pt>
                <c:pt idx="18">
                  <c:v>9546453799.9507828</c:v>
                </c:pt>
                <c:pt idx="19">
                  <c:v>8888302592.4041386</c:v>
                </c:pt>
                <c:pt idx="20">
                  <c:v>15597658185.605846</c:v>
                </c:pt>
                <c:pt idx="21">
                  <c:v>9578556354.5519218</c:v>
                </c:pt>
                <c:pt idx="22">
                  <c:v>8573975228.8973703</c:v>
                </c:pt>
                <c:pt idx="23">
                  <c:v>9931281512.7350006</c:v>
                </c:pt>
                <c:pt idx="24">
                  <c:v>8465277187.3553848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464-48A5-A1E0-D237FF0332FE}"/>
            </c:ext>
          </c:extLst>
        </c:ser>
        <c:ser>
          <c:idx val="9"/>
          <c:order val="9"/>
          <c:tx>
            <c:strRef>
              <c:f>'Platform Portfolio Q1'!$A$27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Q1'!$B$27:$Z$27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6858739780.3256655</c:v>
                </c:pt>
                <c:pt idx="2">
                  <c:v>5007991612.7685843</c:v>
                </c:pt>
                <c:pt idx="3">
                  <c:v>4594062965.4689951</c:v>
                </c:pt>
                <c:pt idx="4">
                  <c:v>7671382666.0975561</c:v>
                </c:pt>
                <c:pt idx="5">
                  <c:v>9888809115.8683186</c:v>
                </c:pt>
                <c:pt idx="6">
                  <c:v>10083189627.987261</c:v>
                </c:pt>
                <c:pt idx="7">
                  <c:v>5155719622.0796938</c:v>
                </c:pt>
                <c:pt idx="8">
                  <c:v>11087539194.438637</c:v>
                </c:pt>
                <c:pt idx="9">
                  <c:v>5755562806.457077</c:v>
                </c:pt>
                <c:pt idx="10">
                  <c:v>13419568087.419008</c:v>
                </c:pt>
                <c:pt idx="11">
                  <c:v>5219972408.4739265</c:v>
                </c:pt>
                <c:pt idx="12">
                  <c:v>7091539840.8380213</c:v>
                </c:pt>
                <c:pt idx="13">
                  <c:v>2863646110.0627241</c:v>
                </c:pt>
                <c:pt idx="14">
                  <c:v>9008039767.1455498</c:v>
                </c:pt>
                <c:pt idx="15">
                  <c:v>3893631327.8829579</c:v>
                </c:pt>
                <c:pt idx="16">
                  <c:v>5184546332.8350363</c:v>
                </c:pt>
                <c:pt idx="17">
                  <c:v>6286976272.9311562</c:v>
                </c:pt>
                <c:pt idx="18">
                  <c:v>8382058264.414484</c:v>
                </c:pt>
                <c:pt idx="19">
                  <c:v>7689825843.4891148</c:v>
                </c:pt>
                <c:pt idx="20">
                  <c:v>13830115368.066238</c:v>
                </c:pt>
                <c:pt idx="21">
                  <c:v>12971336640.5821</c:v>
                </c:pt>
                <c:pt idx="22">
                  <c:v>8584120005.5124769</c:v>
                </c:pt>
                <c:pt idx="23">
                  <c:v>8574847218.9040003</c:v>
                </c:pt>
                <c:pt idx="24">
                  <c:v>7183723289.2607164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64-48A5-A1E0-D237FF0332FE}"/>
            </c:ext>
          </c:extLst>
        </c:ser>
        <c:ser>
          <c:idx val="10"/>
          <c:order val="10"/>
          <c:tx>
            <c:strRef>
              <c:f>'Platform Portfolio Q1'!$A$28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'Platform Portfolio Q1'!$B$17:$Z$17</c:f>
              <c:strCache>
                <c:ptCount val="25"/>
                <c:pt idx="0">
                  <c:v>max_fq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'Platform Portfolio Q1'!$B$28:$Z$28</c:f>
              <c:numCache>
                <c:formatCode>0.00,,,"B"</c:formatCode>
                <c:ptCount val="25"/>
                <c:pt idx="0" formatCode="General">
                  <c:v>1</c:v>
                </c:pt>
                <c:pt idx="1">
                  <c:v>2295318181.4370165</c:v>
                </c:pt>
                <c:pt idx="2">
                  <c:v>2393251128.1390862</c:v>
                </c:pt>
                <c:pt idx="3">
                  <c:v>1318207378.2348175</c:v>
                </c:pt>
                <c:pt idx="4">
                  <c:v>4077669291.7646818</c:v>
                </c:pt>
                <c:pt idx="5">
                  <c:v>3637178543.2942386</c:v>
                </c:pt>
                <c:pt idx="6">
                  <c:v>4340142036.2492371</c:v>
                </c:pt>
                <c:pt idx="7">
                  <c:v>1819897668.1449494</c:v>
                </c:pt>
                <c:pt idx="8">
                  <c:v>5846868806.9799223</c:v>
                </c:pt>
                <c:pt idx="9">
                  <c:v>4428978554.5455742</c:v>
                </c:pt>
                <c:pt idx="10">
                  <c:v>5647505676.9761324</c:v>
                </c:pt>
                <c:pt idx="11">
                  <c:v>2145925915.5840662</c:v>
                </c:pt>
                <c:pt idx="12">
                  <c:v>4424312962.8916693</c:v>
                </c:pt>
                <c:pt idx="13">
                  <c:v>2770295596.7855186</c:v>
                </c:pt>
                <c:pt idx="14">
                  <c:v>3676284607.4990625</c:v>
                </c:pt>
                <c:pt idx="15">
                  <c:v>3302646093.7964978</c:v>
                </c:pt>
                <c:pt idx="16">
                  <c:v>1301727475.6670952</c:v>
                </c:pt>
                <c:pt idx="17">
                  <c:v>1391120090.4080329</c:v>
                </c:pt>
                <c:pt idx="18">
                  <c:v>1371332818.1764739</c:v>
                </c:pt>
                <c:pt idx="19">
                  <c:v>1482117911.7670541</c:v>
                </c:pt>
                <c:pt idx="20">
                  <c:v>2442880424.2372713</c:v>
                </c:pt>
                <c:pt idx="21">
                  <c:v>1846821775.0648286</c:v>
                </c:pt>
                <c:pt idx="22">
                  <c:v>2567193011.3147435</c:v>
                </c:pt>
                <c:pt idx="23">
                  <c:v>2749472007.2628002</c:v>
                </c:pt>
                <c:pt idx="24">
                  <c:v>2376214556.1789813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464-48A5-A1E0-D237FF033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3AB-458F-B3E1-319F095C5AB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3AB-458F-B3E1-319F095C5AB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3AB-458F-B3E1-319F095C5AB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3AB-458F-B3E1-319F095C5AB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B3AB-458F-B3E1-319F095C5AB9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B3AB-458F-B3E1-319F095C5AB9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B3AB-458F-B3E1-319F095C5AB9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B3AB-458F-B3E1-319F095C5AB9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B3AB-458F-B3E1-319F095C5AB9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B3AB-458F-B3E1-319F095C5AB9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B3AB-458F-B3E1-319F095C5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Area!$A$10</c:f>
              <c:strCache>
                <c:ptCount val="1"/>
                <c:pt idx="0">
                  <c:v>Products (All)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Area!$L$9:$AH$9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Area!$L$10:$AH$10</c:f>
              <c:numCache>
                <c:formatCode>_(* #,##0.00_);_(* \(#,##0.00\);_(* "-"??_);_(@_)</c:formatCode>
                <c:ptCount val="23"/>
                <c:pt idx="0">
                  <c:v>96.287665128238629</c:v>
                </c:pt>
                <c:pt idx="1">
                  <c:v>102.62350456095351</c:v>
                </c:pt>
                <c:pt idx="2">
                  <c:v>119.37286716525577</c:v>
                </c:pt>
                <c:pt idx="3">
                  <c:v>144.59714667203141</c:v>
                </c:pt>
                <c:pt idx="4">
                  <c:v>154.45893301123161</c:v>
                </c:pt>
                <c:pt idx="5">
                  <c:v>178.13014725715283</c:v>
                </c:pt>
                <c:pt idx="6">
                  <c:v>190.51512251660486</c:v>
                </c:pt>
                <c:pt idx="7">
                  <c:v>215.66934942632639</c:v>
                </c:pt>
                <c:pt idx="8">
                  <c:v>253.25570708922888</c:v>
                </c:pt>
                <c:pt idx="9">
                  <c:v>229.14812834413084</c:v>
                </c:pt>
                <c:pt idx="10">
                  <c:v>211.93927084106403</c:v>
                </c:pt>
                <c:pt idx="11">
                  <c:v>221.96701109152713</c:v>
                </c:pt>
                <c:pt idx="12">
                  <c:v>216.03537007913349</c:v>
                </c:pt>
                <c:pt idx="13">
                  <c:v>182.57808603857768</c:v>
                </c:pt>
                <c:pt idx="14">
                  <c:v>156.9596655829294</c:v>
                </c:pt>
                <c:pt idx="15">
                  <c:v>155.688472219782</c:v>
                </c:pt>
                <c:pt idx="16">
                  <c:v>176.82933393253657</c:v>
                </c:pt>
                <c:pt idx="17">
                  <c:v>191.22393072846882</c:v>
                </c:pt>
                <c:pt idx="18">
                  <c:v>209.14495853796888</c:v>
                </c:pt>
                <c:pt idx="19">
                  <c:v>216.4444358679182</c:v>
                </c:pt>
                <c:pt idx="20">
                  <c:v>241.06385179876989</c:v>
                </c:pt>
                <c:pt idx="21">
                  <c:v>207.68923585859352</c:v>
                </c:pt>
                <c:pt idx="22">
                  <c:v>209.700895902768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Area!$A$11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Area!$L$9:$AH$9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Area!$L$11:$AH$11</c:f>
              <c:numCache>
                <c:formatCode>_(* #,##0.00_);_(* \(#,##0.00\);_(* "-"??_);_(@_)</c:formatCode>
                <c:ptCount val="23"/>
                <c:pt idx="0">
                  <c:v>30.659401388166106</c:v>
                </c:pt>
                <c:pt idx="1">
                  <c:v>32.590582192179845</c:v>
                </c:pt>
                <c:pt idx="2">
                  <c:v>37.966846588451396</c:v>
                </c:pt>
                <c:pt idx="3">
                  <c:v>43.114540118942017</c:v>
                </c:pt>
                <c:pt idx="4">
                  <c:v>44.525980332348546</c:v>
                </c:pt>
                <c:pt idx="5">
                  <c:v>49.530913679526435</c:v>
                </c:pt>
                <c:pt idx="6">
                  <c:v>53.015887282856262</c:v>
                </c:pt>
                <c:pt idx="7">
                  <c:v>55.441228225247606</c:v>
                </c:pt>
                <c:pt idx="8">
                  <c:v>52.676197838600508</c:v>
                </c:pt>
                <c:pt idx="9">
                  <c:v>55.421308976518702</c:v>
                </c:pt>
                <c:pt idx="10">
                  <c:v>52.008101068821389</c:v>
                </c:pt>
                <c:pt idx="11">
                  <c:v>48.051834738484374</c:v>
                </c:pt>
                <c:pt idx="12">
                  <c:v>42.056389337457404</c:v>
                </c:pt>
                <c:pt idx="13">
                  <c:v>32.854886549373667</c:v>
                </c:pt>
                <c:pt idx="14">
                  <c:v>29.352446065810678</c:v>
                </c:pt>
                <c:pt idx="15">
                  <c:v>27.020345537801369</c:v>
                </c:pt>
                <c:pt idx="16">
                  <c:v>27.853577696851978</c:v>
                </c:pt>
                <c:pt idx="17">
                  <c:v>28.739762709341676</c:v>
                </c:pt>
                <c:pt idx="18">
                  <c:v>29.861364248762477</c:v>
                </c:pt>
                <c:pt idx="19">
                  <c:v>33.326223371388693</c:v>
                </c:pt>
                <c:pt idx="20">
                  <c:v>33.471373672108761</c:v>
                </c:pt>
                <c:pt idx="21">
                  <c:v>33.814635389712279</c:v>
                </c:pt>
                <c:pt idx="22">
                  <c:v>34.107211599788599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Area!$A$12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Area!$L$9:$AH$9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Area!$L$12:$AH$12</c:f>
              <c:numCache>
                <c:formatCode>_(* #,##0.00_);_(* \(#,##0.00\);_(* "-"??_);_(@_)</c:formatCode>
                <c:ptCount val="23"/>
                <c:pt idx="0">
                  <c:v>86.570010462240162</c:v>
                </c:pt>
                <c:pt idx="1">
                  <c:v>91.949763631530658</c:v>
                </c:pt>
                <c:pt idx="2">
                  <c:v>106.21796842915177</c:v>
                </c:pt>
                <c:pt idx="3">
                  <c:v>134.65708420732076</c:v>
                </c:pt>
                <c:pt idx="4">
                  <c:v>142.75011524475931</c:v>
                </c:pt>
                <c:pt idx="5">
                  <c:v>155.94031001035094</c:v>
                </c:pt>
                <c:pt idx="6">
                  <c:v>169.0799110431557</c:v>
                </c:pt>
                <c:pt idx="7">
                  <c:v>175.40443183751208</c:v>
                </c:pt>
                <c:pt idx="8">
                  <c:v>197.8925276642849</c:v>
                </c:pt>
                <c:pt idx="9">
                  <c:v>218.90016346189861</c:v>
                </c:pt>
                <c:pt idx="10">
                  <c:v>210.15974590981853</c:v>
                </c:pt>
                <c:pt idx="11">
                  <c:v>202.62395931154896</c:v>
                </c:pt>
                <c:pt idx="12">
                  <c:v>192.27980577955256</c:v>
                </c:pt>
                <c:pt idx="13">
                  <c:v>163.70642113180514</c:v>
                </c:pt>
                <c:pt idx="14">
                  <c:v>157.36803971414497</c:v>
                </c:pt>
                <c:pt idx="15">
                  <c:v>146.16106783832194</c:v>
                </c:pt>
                <c:pt idx="16">
                  <c:v>150.24103275768937</c:v>
                </c:pt>
                <c:pt idx="17">
                  <c:v>154.75378397485107</c:v>
                </c:pt>
                <c:pt idx="18">
                  <c:v>170.88982482938422</c:v>
                </c:pt>
                <c:pt idx="19">
                  <c:v>180.13741480279037</c:v>
                </c:pt>
                <c:pt idx="20">
                  <c:v>191.6737111259356</c:v>
                </c:pt>
                <c:pt idx="21">
                  <c:v>172.37697405707911</c:v>
                </c:pt>
                <c:pt idx="22">
                  <c:v>170.57259075994699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'OTA platform'!$A$17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'OTA platform'!$A$18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'OTA platform'!$A$19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'OTA platform'!$A$20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'OTA platform'!$A$21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'OTA platform'!$A$22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'OTA platform'!$A$23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'OTA platform'!$A$24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'OTA platform'!$A$25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'OTA platform'!$A$26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'OTA platform'!$A$27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'OTA platform'!$A$17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'OTA platform'!$A$18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'OTA platform'!$A$19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'OTA platform'!$A$20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'OTA platform'!$A$21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'OTA platform'!$A$22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'OTA platform'!$A$23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'OTA platform'!$A$24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'OTA platform'!$A$25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'OTA platform'!$A$26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'OTA platform'!$A$27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7.xml.rels><?xml version="1.0" encoding="UTF-8" standalone="yes"?>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12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4.xml"/></Relationships>
</file>

<file path=xl/drawings/_rels/drawing11.xml.rels><?xml version="1.0" encoding="UTF-8" standalone="yes"?>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image" Target="../media/image2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7.xml.rels><?xml version="1.0" encoding="UTF-8" standalone="yes"?>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21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40</xdr:col>
      <xdr:colOff>998679</xdr:colOff>
      <xdr:row>39</xdr:row>
      <xdr:rowOff>163512</xdr:rowOff>
    </xdr:from>
    <xdr:to>
      <xdr:col>44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22</xdr:col>
      <xdr:colOff>459442</xdr:colOff>
      <xdr:row>61</xdr:row>
      <xdr:rowOff>168088</xdr:rowOff>
    </xdr:from>
    <xdr:to>
      <xdr:col>33</xdr:col>
      <xdr:colOff>351865</xdr:colOff>
      <xdr:row>90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04540-92AA-494F-B5B9-31811BC6F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1938618</xdr:colOff>
      <xdr:row>60</xdr:row>
      <xdr:rowOff>100854</xdr:rowOff>
    </xdr:from>
    <xdr:to>
      <xdr:col>20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33</xdr:row>
      <xdr:rowOff>56030</xdr:rowOff>
    </xdr:from>
    <xdr:to>
      <xdr:col>48</xdr:col>
      <xdr:colOff>497541</xdr:colOff>
      <xdr:row>65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70EAFA-8E27-46EE-A614-86C607F087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25</xdr:col>
      <xdr:colOff>224118</xdr:colOff>
      <xdr:row>50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85B5BAF1-D78E-4CCE-BDDF-A6981C376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64118" y="9681883"/>
          <a:ext cx="7556240" cy="409496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459442</xdr:colOff>
      <xdr:row>61</xdr:row>
      <xdr:rowOff>168088</xdr:rowOff>
    </xdr:from>
    <xdr:to>
      <xdr:col>24</xdr:col>
      <xdr:colOff>351865</xdr:colOff>
      <xdr:row>90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4F4D3B-DFD2-4E03-AE05-8B5127A4E5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1938618</xdr:colOff>
      <xdr:row>60</xdr:row>
      <xdr:rowOff>100854</xdr:rowOff>
    </xdr:from>
    <xdr:to>
      <xdr:col>11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A203CE-DBF7-4B95-AF0A-7B965E08F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33</xdr:row>
      <xdr:rowOff>56030</xdr:rowOff>
    </xdr:from>
    <xdr:to>
      <xdr:col>39</xdr:col>
      <xdr:colOff>497541</xdr:colOff>
      <xdr:row>65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ECBD74-9B11-40AB-9716-4D7A55287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16</xdr:col>
      <xdr:colOff>224118</xdr:colOff>
      <xdr:row>50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D7D7C666-8A9E-408B-80B1-E2303AC4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7718" y="9681883"/>
          <a:ext cx="7556240" cy="409496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459442</xdr:colOff>
      <xdr:row>30</xdr:row>
      <xdr:rowOff>168088</xdr:rowOff>
    </xdr:from>
    <xdr:to>
      <xdr:col>24</xdr:col>
      <xdr:colOff>351865</xdr:colOff>
      <xdr:row>59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1938618</xdr:colOff>
      <xdr:row>29</xdr:row>
      <xdr:rowOff>100854</xdr:rowOff>
    </xdr:from>
    <xdr:to>
      <xdr:col>11</xdr:col>
      <xdr:colOff>374277</xdr:colOff>
      <xdr:row>58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5A5742-E9AE-4F8F-A4E6-B9BE45524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15</xdr:row>
      <xdr:rowOff>0</xdr:rowOff>
    </xdr:from>
    <xdr:to>
      <xdr:col>39</xdr:col>
      <xdr:colOff>497541</xdr:colOff>
      <xdr:row>34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16</xdr:col>
      <xdr:colOff>224118</xdr:colOff>
      <xdr:row>19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F63204E4-7565-4151-B415-DA52E2235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7718" y="3776383"/>
          <a:ext cx="7556240" cy="409496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1137032</xdr:colOff>
      <xdr:row>22</xdr:row>
      <xdr:rowOff>40070</xdr:rowOff>
    </xdr:from>
    <xdr:to>
      <xdr:col>14</xdr:col>
      <xdr:colOff>481723</xdr:colOff>
      <xdr:row>41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875863</xdr:colOff>
      <xdr:row>22</xdr:row>
      <xdr:rowOff>87587</xdr:rowOff>
    </xdr:from>
    <xdr:ext cx="7630092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6C26C142-A5B8-440C-A165-F2D4DE1B2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763" y="4278587"/>
          <a:ext cx="7630092" cy="38862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459442</xdr:colOff>
      <xdr:row>59</xdr:row>
      <xdr:rowOff>168088</xdr:rowOff>
    </xdr:from>
    <xdr:to>
      <xdr:col>13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1938618</xdr:colOff>
      <xdr:row>58</xdr:row>
      <xdr:rowOff>100854</xdr:rowOff>
    </xdr:from>
    <xdr:to>
      <xdr:col>1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56030</xdr:rowOff>
    </xdr:from>
    <xdr:to>
      <xdr:col>28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74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0D745EC4-C343-44D6-AEA6-B10FE1E7E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14097000"/>
          <a:ext cx="7763123" cy="3886200"/>
        </a:xfrm>
        <a:prstGeom prst="rect">
          <a:avLst/>
        </a:prstGeom>
      </xdr:spPr>
    </xdr:pic>
    <xdr:clientData/>
  </xdr:oneCellAnchor>
  <xdr:oneCellAnchor>
    <xdr:from>
      <xdr:col>10</xdr:col>
      <xdr:colOff>173182</xdr:colOff>
      <xdr:row>73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8B233C7-02D9-42DC-B932-A93A3A057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0932" y="14045045"/>
          <a:ext cx="7950530" cy="3886200"/>
        </a:xfrm>
        <a:prstGeom prst="rect">
          <a:avLst/>
        </a:prstGeom>
      </xdr:spPr>
    </xdr:pic>
    <xdr:clientData/>
  </xdr:oneCellAnchor>
  <xdr:oneCellAnchor>
    <xdr:from>
      <xdr:col>3</xdr:col>
      <xdr:colOff>536865</xdr:colOff>
      <xdr:row>67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1F6B588C-C943-46C3-AE9C-D12EA7C41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0190" y="12815454"/>
          <a:ext cx="7730735" cy="38862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 <Relationships xmlns="http://schemas.openxmlformats.org/package/2006/relationships"><Relationship Id="rId2" Type="http://schemas.openxmlformats.org/officeDocument/2006/relationships/externalLinkPath" Target="file:///D:\Users\Greg\Repositories\Vendor\Output\AcqTrends\DoD%20Acq%20Trends%20Contracts%202023-03-28.xlsx" TargetMode="External"/><Relationship Id="rId1" Type="http://schemas.openxmlformats.org/officeDocument/2006/relationships/externalLinkPath" Target="DoD%20Acq%20Trends%20Contracts%202023-03-28.xlsx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arterly"/>
      <sheetName val="Vendor Size"/>
      <sheetName val="Vendor Size-Pricing"/>
      <sheetName val="R&amp;D contract + OTA"/>
      <sheetName val="GFE Plat"/>
      <sheetName val="PALT"/>
      <sheetName val="Software Comm"/>
      <sheetName val="Commercial Plat"/>
      <sheetName val="Vehicle"/>
      <sheetName val="Size AwardTask"/>
      <sheetName val="Size Vehicle"/>
      <sheetName val="Pricing"/>
      <sheetName val="Comp by Plat"/>
      <sheetName val="Comp by SubCustomer"/>
      <sheetName val="Services"/>
      <sheetName val="R&amp;D"/>
      <sheetName val="Top Vendor"/>
      <sheetName val="Vendor Count (2)"/>
      <sheetName val="2015 DoD (9700)"/>
      <sheetName val="2019 DoD (9700)"/>
      <sheetName val="2020 DoD (9700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2">
          <cell r="I12" t="str">
            <v>LOCKHEED MARTIN CORPORATION</v>
          </cell>
          <cell r="J12" t="str">
            <v>Lockheed Martin</v>
          </cell>
        </row>
        <row r="13">
          <cell r="I13" t="str">
            <v>BOEING COMPANY, THE</v>
          </cell>
          <cell r="J13" t="str">
            <v>Boeing</v>
          </cell>
        </row>
        <row r="14">
          <cell r="I14" t="str">
            <v>GENERAL DYNAMICS CORPORATION</v>
          </cell>
          <cell r="J14" t="str">
            <v>General Dynamics</v>
          </cell>
        </row>
        <row r="15">
          <cell r="I15" t="str">
            <v>RAYTHEON COMPANY</v>
          </cell>
          <cell r="J15" t="str">
            <v>Raytheon</v>
          </cell>
        </row>
        <row r="16">
          <cell r="I16" t="str">
            <v>NORTHROP GRUMMAN CORPORATION</v>
          </cell>
          <cell r="J16" t="str">
            <v>Northrop Grumman</v>
          </cell>
        </row>
        <row r="17">
          <cell r="I17" t="str">
            <v>RAYTHEON TECHNOLOGIES CORPORATION</v>
          </cell>
          <cell r="J17" t="str">
            <v>Raytheon Technologies</v>
          </cell>
        </row>
        <row r="18">
          <cell r="I18" t="str">
            <v>BOEING COMPANY THE</v>
          </cell>
          <cell r="J18" t="str">
            <v>Boeing</v>
          </cell>
        </row>
        <row r="19">
          <cell r="I19" t="str">
            <v>THE BOEING COMPANY</v>
          </cell>
          <cell r="J19" t="str">
            <v>Boeing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5" sqref="B35"/>
    </sheetView>
  </sheetViews>
  <sheetFormatPr defaultRowHeight="15.0" baseColWidth="10"/>
  <cols>
    <col min="1" max="1" width="12.7109375" hidden="0" customWidth="1"/>
    <col min="2" max="2" width="20.28515625" hidden="0" customWidth="1"/>
    <col min="3" max="3" width="17.7109375" hidden="0" customWidth="1"/>
    <col min="4" max="4" width="17.7109375" hidden="0" customWidth="1"/>
    <col min="6" max="6" width="14.42578125" hidden="0" customWidth="1"/>
    <col min="9" max="9" width="20.42578125" hidden="0" customWidth="1"/>
    <col min="10" max="10" width="20.42578125" hidden="0" customWidth="1"/>
    <col min="11" max="11" width="10.140625" hidden="0" customWidth="1"/>
    <col min="12" max="12" width="10.140625" hidden="0" customWidth="1"/>
    <col min="13" max="13" width="10.140625" hidden="0" customWidth="1"/>
    <col min="14" max="14" width="10.1406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21.7109375" hidden="0" customWidth="1"/>
    <col min="42" max="42" width="21.42578125" hidden="0" customWidth="1"/>
    <col min="43" max="43" width="18.5703125" hidden="0" customWidth="1"/>
    <col min="44" max="44" width="10.140625" hidden="0" customWidth="1"/>
  </cols>
  <sheetData>
    <row r="1">
      <c r="A1" s="5" t="s">
        <v>179</v>
      </c>
      <c r="B1" s="27" t="s">
        <v>221</v>
      </c>
      <c r="C1" s="19" t="str">
        <f>AJ1</f>
        <v>2015</v>
      </c>
      <c r="D1" s="19" t="str">
        <f>AQ1</f>
        <v>2022</v>
      </c>
      <c r="E1" s="19" t="str">
        <f>AR1</f>
        <v>2023</v>
      </c>
      <c r="F1" s="19" t="str">
        <f>D1&amp;"-"&amp;E1</f>
        <v>2022-2023</v>
      </c>
      <c r="G1" s="19" t="str">
        <f>C1&amp;"-"&amp;E1</f>
        <v>2015-2023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</row>
    <row r="2">
      <c r="A2" s="21" t="str">
        <f t="shared" ref="A2:B7" si="0">I2</f>
        <v>Contract</v>
      </c>
      <c r="B2" s="21" t="str">
        <f t="shared" si="0"/>
        <v>1</v>
      </c>
      <c r="C2" s="20" t="n">
        <f>AJ2/1000000000</f>
        <v>66.374936763419896</v>
      </c>
      <c r="D2" s="25" t="n">
        <f t="shared" ref="D2:E7" si="1">AQ2/1000000000</f>
        <v>90.700478946814798</v>
      </c>
      <c r="E2" s="25" t="n">
        <f t="shared" si="1"/>
        <v>93.831048286002499</v>
      </c>
      <c r="F2" s="8" t="n">
        <f t="shared" ref="F2:F7" si="2">E2/D2-1</f>
        <v>3.4515466462127664E-2</v>
      </c>
      <c r="G2" s="8" t="n">
        <f t="shared" ref="G2:G7" si="3">E2/C2-1</f>
        <v>0.41365179179671974</v>
      </c>
      <c r="I2" t="s">
        <v>215</v>
      </c>
      <c r="J2" t="s">
        <v>216</v>
      </c>
      <c r="U2" t="n">
        <v>39579855166.986603</v>
      </c>
      <c r="V2" t="n">
        <v>45197866304.451103</v>
      </c>
      <c r="W2" t="n">
        <v>41871677716.288399</v>
      </c>
      <c r="X2" t="n">
        <v>60628984338.348701</v>
      </c>
      <c r="Y2" t="n">
        <v>72073593931.546799</v>
      </c>
      <c r="Z2" t="n">
        <v>82191621107.469803</v>
      </c>
      <c r="AA2" t="n">
        <v>65216824578.624901</v>
      </c>
      <c r="AB2" t="n">
        <v>99476690536.438705</v>
      </c>
      <c r="AC2" t="n">
        <v>89664361004.257401</v>
      </c>
      <c r="AD2" t="n">
        <v>105185308345.763</v>
      </c>
      <c r="AE2" t="n">
        <v>76858121124.051895</v>
      </c>
      <c r="AF2" t="n">
        <v>84511629723.707794</v>
      </c>
      <c r="AG2" t="n">
        <v>72747870858.840805</v>
      </c>
      <c r="AH2" t="n">
        <v>88281955325.343399</v>
      </c>
      <c r="AI2" t="n">
        <v>58657736535.8974</v>
      </c>
      <c r="AJ2" t="n">
        <v>66374936763.419899</v>
      </c>
      <c r="AK2" t="n">
        <v>64229067462.530701</v>
      </c>
      <c r="AL2" t="n">
        <v>67355889099.584</v>
      </c>
      <c r="AM2" t="n">
        <v>73920890931.178802</v>
      </c>
      <c r="AN2" t="n">
        <v>104278371953.715</v>
      </c>
      <c r="AO2" t="n">
        <v>102045500387.258</v>
      </c>
      <c r="AP2" t="n">
        <v>83031379889.599304</v>
      </c>
      <c r="AQ2" t="n">
        <v>90700478946.814804</v>
      </c>
      <c r="AR2" t="n">
        <v>93831048286.002502</v>
      </c>
    </row>
    <row r="3">
      <c r="A3" s="21" t="str">
        <f t="shared" si="0"/>
        <v>Contract</v>
      </c>
      <c r="B3" s="21" t="str">
        <f t="shared" si="0"/>
        <v>2</v>
      </c>
      <c r="C3" s="20" t="n">
        <f>AJ3/1000000000</f>
        <v>70.705778641223688</v>
      </c>
      <c r="D3" s="25" t="n">
        <f t="shared" si="1"/>
        <v>92.687913219319199</v>
      </c>
      <c r="E3" s="25" t="n">
        <f t="shared" si="1"/>
        <v>122.169498084723</v>
      </c>
      <c r="F3" s="8" t="n">
        <f t="shared" si="2"/>
        <v>0.31807367154381971</v>
      </c>
      <c r="G3" s="8" t="n">
        <f t="shared" si="3"/>
        <v>0.7278573326324187</v>
      </c>
      <c r="I3" t="s">
        <v>215</v>
      </c>
      <c r="J3" t="s">
        <v>217</v>
      </c>
      <c r="U3" t="n">
        <v>30488476147.676601</v>
      </c>
      <c r="V3" t="n">
        <v>35658212730.404198</v>
      </c>
      <c r="W3" t="n">
        <v>53468991828.778099</v>
      </c>
      <c r="X3" t="n">
        <v>50104119626.498802</v>
      </c>
      <c r="Y3" t="n">
        <v>59735734957.762901</v>
      </c>
      <c r="Z3" t="n">
        <v>66408009003.466202</v>
      </c>
      <c r="AA3" t="n">
        <v>90944163227.9711</v>
      </c>
      <c r="AB3" t="n">
        <v>71581282476.514893</v>
      </c>
      <c r="AC3" t="n">
        <v>95858643198.796295</v>
      </c>
      <c r="AD3" t="n">
        <v>88567212923.906998</v>
      </c>
      <c r="AE3" t="n">
        <v>95679375813.887695</v>
      </c>
      <c r="AF3" t="n">
        <v>76340782697.807693</v>
      </c>
      <c r="AG3" t="n">
        <v>97430470454.814804</v>
      </c>
      <c r="AH3" t="n">
        <v>47161410128.453796</v>
      </c>
      <c r="AI3" t="n">
        <v>64876581768.107498</v>
      </c>
      <c r="AJ3" t="n">
        <v>70705778641.223694</v>
      </c>
      <c r="AK3" t="n">
        <v>83338070960.605194</v>
      </c>
      <c r="AL3" t="n">
        <v>74934848863.233093</v>
      </c>
      <c r="AM3" t="n">
        <v>79173891045.184296</v>
      </c>
      <c r="AN3" t="n">
        <v>91188443138.824402</v>
      </c>
      <c r="AO3" t="n">
        <v>118353483306.377</v>
      </c>
      <c r="AP3" t="n">
        <v>113030614881.231</v>
      </c>
      <c r="AQ3" t="n">
        <v>92687913219.319199</v>
      </c>
      <c r="AR3" t="n">
        <v>122169498084.72301</v>
      </c>
    </row>
    <row r="4">
      <c r="A4" s="21" t="str">
        <f t="shared" si="0"/>
        <v>Contract</v>
      </c>
      <c r="B4" s="21" t="str">
        <f t="shared" si="0"/>
        <v>3</v>
      </c>
      <c r="C4" s="20" t="n">
        <f>AJ4/1000000000</f>
        <v>55.195683356311093</v>
      </c>
      <c r="D4" s="25" t="n">
        <f t="shared" si="1"/>
        <v>107.07984717586</v>
      </c>
      <c r="E4" s="25" t="n">
        <f t="shared" si="1"/>
        <v>46.347839272802496</v>
      </c>
      <c r="F4" s="8" t="n">
        <f t="shared" si="2"/>
        <v>-0.5671656199071311</v>
      </c>
      <c r="G4" s="8" t="n">
        <f t="shared" si="3"/>
        <v>-0.16029956593511274</v>
      </c>
      <c r="I4" t="s">
        <v>215</v>
      </c>
      <c r="J4" t="s">
        <v>218</v>
      </c>
      <c r="U4" t="n">
        <v>30051830582.044498</v>
      </c>
      <c r="V4" t="n">
        <v>29546235134.181099</v>
      </c>
      <c r="W4" t="n">
        <v>32514804393.305302</v>
      </c>
      <c r="X4" t="n">
        <v>44326222096.902603</v>
      </c>
      <c r="Y4" t="n">
        <v>47287210537.3255</v>
      </c>
      <c r="Z4" t="n">
        <v>52144127399.204002</v>
      </c>
      <c r="AA4" t="n">
        <v>54837278210.871597</v>
      </c>
      <c r="AB4" t="n">
        <v>62947498042.1502</v>
      </c>
      <c r="AC4" t="n">
        <v>70265937354.077103</v>
      </c>
      <c r="AD4" t="n">
        <v>73003340331.280304</v>
      </c>
      <c r="AE4" t="n">
        <v>78254055376.378906</v>
      </c>
      <c r="AF4" t="n">
        <v>86397758416.691605</v>
      </c>
      <c r="AG4" t="n">
        <v>79402020830.376099</v>
      </c>
      <c r="AH4" t="n">
        <v>69439846613.058105</v>
      </c>
      <c r="AI4" t="n">
        <v>72089283751.642197</v>
      </c>
      <c r="AJ4" t="n">
        <v>55195683356.311096</v>
      </c>
      <c r="AK4" t="n">
        <v>61208777099.853302</v>
      </c>
      <c r="AL4" t="n">
        <v>72583791772.383408</v>
      </c>
      <c r="AM4" t="n">
        <v>90344980624.098602</v>
      </c>
      <c r="AN4" t="n">
        <v>80012527011.338501</v>
      </c>
      <c r="AO4" t="n">
        <v>97065505447.711105</v>
      </c>
      <c r="AP4" t="n">
        <v>79881976456.230194</v>
      </c>
      <c r="AQ4" t="n">
        <v>107079847175.86</v>
      </c>
      <c r="AR4" t="n">
        <v>46347839272.802498</v>
      </c>
    </row>
    <row r="5">
      <c r="A5" s="21" t="str">
        <f t="shared" si="0"/>
        <v>Contract</v>
      </c>
      <c r="B5" s="21" t="str">
        <f t="shared" si="0"/>
        <v>4</v>
      </c>
      <c r="C5" s="20" t="n">
        <f>AJ5/1000000000</f>
        <v>81.908043005669697</v>
      </c>
      <c r="D5" s="25" t="n">
        <f t="shared" si="1"/>
        <v>123.85245270721001</v>
      </c>
      <c r="E5" s="25" t="n">
        <f t="shared" si="1"/>
        <v>7.2617114859300003E-2</v>
      </c>
      <c r="F5" s="8" t="n">
        <f t="shared" si="2"/>
        <v>-0.99941368044578849</v>
      </c>
      <c r="G5" s="8" t="n">
        <f t="shared" si="3"/>
        <v>-0.99911343120657548</v>
      </c>
      <c r="I5" t="s">
        <v>215</v>
      </c>
      <c r="J5" t="s">
        <v>219</v>
      </c>
      <c r="U5" t="n">
        <v>32058324609.679699</v>
      </c>
      <c r="V5" t="n">
        <v>33591324374.7999</v>
      </c>
      <c r="W5" t="n">
        <v>41955047287.756599</v>
      </c>
      <c r="X5" t="n">
        <v>56473761450.586899</v>
      </c>
      <c r="Y5" t="n">
        <v>50665417622.153801</v>
      </c>
      <c r="Z5" t="n">
        <v>64919603515.750198</v>
      </c>
      <c r="AA5" t="n">
        <v>84166912093.385498</v>
      </c>
      <c r="AB5" t="n">
        <v>94148009525.804993</v>
      </c>
      <c r="AC5" t="n">
        <v>122199158190.274</v>
      </c>
      <c r="AD5" t="n">
        <v>114799519186.035</v>
      </c>
      <c r="AE5" t="n">
        <v>111612316526.689</v>
      </c>
      <c r="AF5" t="n">
        <v>121315745122.955</v>
      </c>
      <c r="AG5" t="n">
        <v>108056068511.55499</v>
      </c>
      <c r="AH5" t="n">
        <v>101697840275.826</v>
      </c>
      <c r="AI5" t="n">
        <v>87660758568.851898</v>
      </c>
      <c r="AJ5" t="n">
        <v>81908043005.669693</v>
      </c>
      <c r="AK5" t="n">
        <v>89585870105.402893</v>
      </c>
      <c r="AL5" t="n">
        <v>105741317070.138</v>
      </c>
      <c r="AM5" t="n">
        <v>115516058152.99001</v>
      </c>
      <c r="AN5" t="n">
        <v>108376064046.06799</v>
      </c>
      <c r="AO5" t="n">
        <v>105137009962.241</v>
      </c>
      <c r="AP5" t="n">
        <v>111119917370.597</v>
      </c>
      <c r="AQ5" t="n">
        <v>123852452707.21001</v>
      </c>
      <c r="AR5" t="n">
        <v>72617114.859300002</v>
      </c>
    </row>
    <row r="6">
      <c r="A6" s="21" t="str">
        <f t="shared" si="0"/>
        <v>Contract</v>
      </c>
      <c r="B6" s="21" t="n">
        <f t="shared" si="0"/>
        <v>0</v>
      </c>
      <c r="C6" s="20" t="n">
        <f>AJ6</f>
        <v>0</v>
      </c>
      <c r="D6" s="25" t="n">
        <f t="shared" si="1"/>
        <v>0</v>
      </c>
      <c r="E6" s="25" t="n">
        <f t="shared" si="1"/>
        <v>0</v>
      </c>
      <c r="F6" s="8" t="e">
        <f t="shared" si="2"/>
        <v>#DIV/0!</v>
      </c>
      <c r="G6" s="8" t="e">
        <f t="shared" si="3"/>
        <v>#DIV/0!</v>
      </c>
      <c r="I6" t="s">
        <v>215</v>
      </c>
      <c r="K6" t="n">
        <v>120350129405</v>
      </c>
      <c r="L6" t="n">
        <v>136154193844</v>
      </c>
      <c r="M6" t="n">
        <v>123406660550</v>
      </c>
      <c r="N6" t="n">
        <v>121373382142</v>
      </c>
      <c r="O6" t="n">
        <v>117161902725</v>
      </c>
      <c r="P6" t="n">
        <v>116592014868</v>
      </c>
      <c r="Q6" t="n">
        <v>118448779098</v>
      </c>
      <c r="R6" t="n">
        <v>115982151879</v>
      </c>
      <c r="S6" t="n">
        <v>116965882167</v>
      </c>
      <c r="T6" t="n">
        <v>122185036488</v>
      </c>
    </row>
    <row r="7">
      <c r="A7" s="21" t="str">
        <f t="shared" si="0"/>
        <v>Contract</v>
      </c>
      <c r="B7" s="21" t="str">
        <f t="shared" si="0"/>
        <v>Sum</v>
      </c>
      <c r="C7" s="20" t="n">
        <f>AJ7/1000000000</f>
        <v>274.18444176662439</v>
      </c>
      <c r="D7" s="25" t="n">
        <f t="shared" si="1"/>
        <v>414.32069204920401</v>
      </c>
      <c r="E7" s="25" t="n">
        <f t="shared" si="1"/>
        <v>262.42100275838732</v>
      </c>
      <c r="F7" s="8" t="n">
        <f t="shared" si="2"/>
        <v>-0.36662346874236573</v>
      </c>
      <c r="G7" s="8" t="n">
        <f t="shared" si="3"/>
        <v>-4.2903378953389582E-2</v>
      </c>
      <c r="I7" t="s">
        <v>1</v>
      </c>
      <c r="J7" t="s">
        <v>220</v>
      </c>
      <c r="K7" t="n">
        <f>SUBTOTAL(9,K2:K6)</f>
        <v>120350129405</v>
      </c>
      <c r="L7" t="n">
        <f t="shared" ref="L7:AR7" si="4">SUBTOTAL(9,L2:L6)</f>
        <v>136154193844</v>
      </c>
      <c r="M7" t="n">
        <f t="shared" si="4"/>
        <v>123406660550</v>
      </c>
      <c r="N7" t="n">
        <f t="shared" si="4"/>
        <v>121373382142</v>
      </c>
      <c r="O7" t="n">
        <f t="shared" si="4"/>
        <v>117161902725</v>
      </c>
      <c r="P7" t="n">
        <f t="shared" si="4"/>
        <v>116592014868</v>
      </c>
      <c r="Q7" t="n">
        <f t="shared" si="4"/>
        <v>118448779098</v>
      </c>
      <c r="R7" t="n">
        <f t="shared" si="4"/>
        <v>115982151879</v>
      </c>
      <c r="S7" t="n">
        <f t="shared" si="4"/>
        <v>116965882167</v>
      </c>
      <c r="T7" t="n">
        <f t="shared" si="4"/>
        <v>122185036488</v>
      </c>
      <c r="U7" t="n">
        <f t="shared" si="4"/>
        <v>132178486506.38741</v>
      </c>
      <c r="V7" t="n">
        <f t="shared" si="4"/>
        <v>143993638543.8363</v>
      </c>
      <c r="W7" t="n">
        <f t="shared" si="4"/>
        <v>169810521226.12839</v>
      </c>
      <c r="X7" t="n">
        <f t="shared" si="4"/>
        <v>211533087512.33704</v>
      </c>
      <c r="Y7" t="n">
        <f t="shared" si="4"/>
        <v>229761957048.789</v>
      </c>
      <c r="Z7" t="n">
        <f t="shared" si="4"/>
        <v>265663361025.8902</v>
      </c>
      <c r="AA7" t="n">
        <f t="shared" si="4"/>
        <v>295165178110.85309</v>
      </c>
      <c r="AB7" t="n">
        <f t="shared" si="4"/>
        <v>328153480580.90881</v>
      </c>
      <c r="AC7" t="n">
        <f t="shared" si="4"/>
        <v>377988099747.40479</v>
      </c>
      <c r="AD7" t="n">
        <f t="shared" si="4"/>
        <v>381555380786.98529</v>
      </c>
      <c r="AE7" t="n">
        <f t="shared" si="4"/>
        <v>362403868841.00745</v>
      </c>
      <c r="AF7" t="n">
        <f t="shared" si="4"/>
        <v>368565915961.16211</v>
      </c>
      <c r="AG7" t="n">
        <f t="shared" si="4"/>
        <v>357636430655.58667</v>
      </c>
      <c r="AH7" t="n">
        <f t="shared" si="4"/>
        <v>306581052342.68127</v>
      </c>
      <c r="AI7" t="n">
        <f t="shared" si="4"/>
        <v>283284360624.49902</v>
      </c>
      <c r="AJ7" t="n">
        <f t="shared" si="4"/>
        <v>274184441766.62439</v>
      </c>
      <c r="AK7" t="n">
        <f t="shared" si="4"/>
        <v>298361785628.39209</v>
      </c>
      <c r="AL7" t="n">
        <f t="shared" si="4"/>
        <v>320615846805.3385</v>
      </c>
      <c r="AM7" t="n">
        <f t="shared" si="4"/>
        <v>358955820753.45172</v>
      </c>
      <c r="AN7" t="n">
        <f t="shared" si="4"/>
        <v>383855406149.94592</v>
      </c>
      <c r="AO7" t="n">
        <f t="shared" si="4"/>
        <v>422601499103.58716</v>
      </c>
      <c r="AP7" t="n">
        <f t="shared" si="4"/>
        <v>387063888597.65753</v>
      </c>
      <c r="AQ7" t="n">
        <f t="shared" si="4"/>
        <v>414320692049.20404</v>
      </c>
      <c r="AR7" t="n">
        <f t="shared" si="4"/>
        <v>262421002758.38733</v>
      </c>
    </row>
    <row r="11">
      <c r="A11" s="1" t="n">
        <v>1000</v>
      </c>
      <c r="I11" s="10" t="s">
        <v>0</v>
      </c>
      <c r="J11" s="10" t="s">
        <v>3</v>
      </c>
      <c r="K11" s="10" t="n">
        <v>1990</v>
      </c>
      <c r="L11" s="10" t="n">
        <v>1991</v>
      </c>
      <c r="M11" s="10" t="n">
        <v>1992</v>
      </c>
      <c r="N11" s="10" t="n">
        <v>1993</v>
      </c>
      <c r="O11" s="10" t="n">
        <v>1994</v>
      </c>
      <c r="P11" s="10" t="n">
        <v>1995</v>
      </c>
      <c r="Q11" s="10" t="n">
        <v>1996</v>
      </c>
      <c r="R11" s="10" t="n">
        <v>1997</v>
      </c>
      <c r="S11" s="10" t="n">
        <v>1998</v>
      </c>
      <c r="T11" s="10" t="n">
        <v>1999</v>
      </c>
      <c r="U11" s="10" t="n">
        <v>2000</v>
      </c>
      <c r="V11" s="10" t="n">
        <v>2001</v>
      </c>
      <c r="W11" s="10" t="n">
        <v>2002</v>
      </c>
      <c r="X11" s="10" t="n">
        <v>2003</v>
      </c>
      <c r="Y11" s="10" t="n">
        <v>2004</v>
      </c>
      <c r="Z11" s="10" t="n">
        <v>2005</v>
      </c>
      <c r="AA11" s="10" t="n">
        <v>2006</v>
      </c>
      <c r="AB11" s="10" t="n">
        <v>2007</v>
      </c>
      <c r="AC11" s="10" t="n">
        <v>2008</v>
      </c>
      <c r="AD11" s="10" t="n">
        <v>2009</v>
      </c>
      <c r="AE11" s="10" t="n">
        <v>2010</v>
      </c>
      <c r="AF11" s="10" t="n">
        <v>2011</v>
      </c>
      <c r="AG11" s="10" t="n">
        <v>2012</v>
      </c>
      <c r="AH11" s="10" t="n">
        <v>2013</v>
      </c>
      <c r="AI11" s="10" t="n">
        <v>2014</v>
      </c>
      <c r="AJ11" s="10" t="n">
        <v>2015</v>
      </c>
      <c r="AK11" s="10" t="n">
        <v>2016</v>
      </c>
      <c r="AL11" s="10" t="n">
        <v>2017</v>
      </c>
      <c r="AM11" s="10" t="n">
        <v>2018</v>
      </c>
      <c r="AN11" s="10" t="n">
        <v>2019</v>
      </c>
      <c r="AO11" s="10" t="n">
        <v>2020</v>
      </c>
      <c r="AP11" s="10" t="n">
        <v>2021</v>
      </c>
      <c r="AQ11" s="10" t="n">
        <v>2022</v>
      </c>
      <c r="AR11" s="10" t="n">
        <v>2023</v>
      </c>
    </row>
    <row r="12" ht="30" customHeight="1">
      <c r="A12" s="7" t="n">
        <v>1000000000</v>
      </c>
      <c r="I12" s="14" t="s">
        <v>1</v>
      </c>
      <c r="J12" s="14" t="s">
        <v>4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 t="n">
        <v>27766409244.572498</v>
      </c>
      <c r="AH12" s="9" t="n">
        <v>20117589432.5252</v>
      </c>
      <c r="AI12" s="9" t="n">
        <v>15814444285.1675</v>
      </c>
      <c r="AJ12" s="9" t="n">
        <v>24205301305.038399</v>
      </c>
      <c r="AK12" s="9" t="n">
        <v>33686792060.450802</v>
      </c>
      <c r="AL12" s="9" t="n">
        <v>31035471218.9151</v>
      </c>
      <c r="AM12" s="9" t="n">
        <v>34812921569.434502</v>
      </c>
      <c r="AN12" s="9" t="n">
        <v>38372874881.5383</v>
      </c>
      <c r="AO12" s="9" t="n">
        <v>50281239432.253502</v>
      </c>
      <c r="AP12" s="9" t="n">
        <v>24784129326.600101</v>
      </c>
      <c r="AQ12" s="9"/>
      <c r="AR12" s="9"/>
    </row>
    <row r="13">
      <c r="A13" s="7"/>
      <c r="I13" s="14" t="s">
        <v>1</v>
      </c>
      <c r="J13" s="14" t="s">
        <v>5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 t="n">
        <v>329508578952.01202</v>
      </c>
      <c r="AH13" s="9" t="n">
        <v>286144490950.55603</v>
      </c>
      <c r="AI13" s="9" t="n">
        <v>267235917026.245</v>
      </c>
      <c r="AJ13" s="9" t="n">
        <v>249721118841.51199</v>
      </c>
      <c r="AK13" s="9" t="n">
        <v>264343728087.01501</v>
      </c>
      <c r="AL13" s="9" t="n">
        <v>289347955522.90302</v>
      </c>
      <c r="AM13" s="9" t="n">
        <v>323819870790.17999</v>
      </c>
      <c r="AN13" s="9" t="n">
        <v>345179239098.97101</v>
      </c>
      <c r="AO13" s="9" t="n">
        <v>371026409812.828</v>
      </c>
      <c r="AP13" s="9" t="n">
        <v>361729016890.31897</v>
      </c>
      <c r="AQ13" s="9"/>
      <c r="AR13" s="9"/>
    </row>
    <row r="14" ht="45" customHeight="1">
      <c r="A14" s="7"/>
      <c r="I14" s="14" t="s">
        <v>1</v>
      </c>
      <c r="J14" s="14" t="s">
        <v>32</v>
      </c>
      <c r="K14" s="9" t="n">
        <v>120350129405</v>
      </c>
      <c r="L14" s="9" t="n">
        <v>136154193844</v>
      </c>
      <c r="M14" s="9" t="n">
        <v>123406660550</v>
      </c>
      <c r="N14" s="9" t="n">
        <v>121373382142</v>
      </c>
      <c r="O14" s="9" t="n">
        <v>117161902725</v>
      </c>
      <c r="P14" s="9" t="n">
        <v>116592014868</v>
      </c>
      <c r="Q14" s="9" t="n">
        <v>118448779098</v>
      </c>
      <c r="R14" s="9" t="n">
        <v>115982151879</v>
      </c>
      <c r="S14" s="9" t="n">
        <v>116965882167</v>
      </c>
      <c r="T14" s="9" t="n">
        <v>122185036488</v>
      </c>
      <c r="U14" s="9" t="n">
        <v>132160976305.38699</v>
      </c>
      <c r="V14" s="9" t="n">
        <v>143964853915.961</v>
      </c>
      <c r="W14" s="9" t="n">
        <v>169759012484.755</v>
      </c>
      <c r="X14" s="9" t="n">
        <v>211531357213.09399</v>
      </c>
      <c r="Y14" s="9" t="n">
        <v>229625710766.85199</v>
      </c>
      <c r="Z14" s="9" t="n">
        <v>265504521900.30301</v>
      </c>
      <c r="AA14" s="9" t="n">
        <v>295083562898.32501</v>
      </c>
      <c r="AB14" s="9" t="n">
        <v>327966627386.57001</v>
      </c>
      <c r="AC14" s="9" t="n">
        <v>377654982289.92999</v>
      </c>
      <c r="AD14" s="9" t="n">
        <v>381082210221.07703</v>
      </c>
      <c r="AE14" s="9" t="n">
        <v>362178778300.98499</v>
      </c>
      <c r="AF14" s="9" t="n">
        <v>368174172555.70099</v>
      </c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>
      <c r="A15" s="7"/>
      <c r="I15" s="14" t="s">
        <v>1</v>
      </c>
      <c r="J15" s="14" t="s">
        <v>6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 t="n">
        <v>6246925.665</v>
      </c>
      <c r="AK15" s="9"/>
      <c r="AL15" s="9"/>
      <c r="AM15" s="9"/>
      <c r="AN15" s="9"/>
      <c r="AO15" s="9"/>
      <c r="AP15" s="9"/>
      <c r="AQ15" s="9"/>
      <c r="AR15" s="9"/>
    </row>
    <row r="16">
      <c r="A16" s="23" t="n">
        <v>842157</v>
      </c>
      <c r="B16" s="23" t="n">
        <v>859652</v>
      </c>
      <c r="C16" s="23" t="n">
        <v>877652</v>
      </c>
      <c r="D16" s="23" t="n">
        <v>896152</v>
      </c>
      <c r="E16" s="23" t="n">
        <v>914952</v>
      </c>
      <c r="I16" s="14" t="s">
        <v>2</v>
      </c>
      <c r="J16" s="14" t="s">
        <v>5</v>
      </c>
      <c r="K16" s="23" t="n">
        <v>291356</v>
      </c>
      <c r="L16" s="23" t="n">
        <v>310620</v>
      </c>
      <c r="M16" s="23" t="n">
        <v>285195</v>
      </c>
      <c r="N16" s="23" t="n">
        <v>269655</v>
      </c>
      <c r="O16" s="23" t="n">
        <v>251339</v>
      </c>
      <c r="P16" s="23" t="n">
        <v>254215</v>
      </c>
      <c r="Q16" s="23" t="n">
        <v>255052</v>
      </c>
      <c r="R16" s="23" t="n">
        <v>254186</v>
      </c>
      <c r="S16" s="23" t="n">
        <v>259123</v>
      </c>
      <c r="T16" s="23" t="n">
        <v>272729</v>
      </c>
      <c r="U16" s="23" t="n">
        <v>286958</v>
      </c>
      <c r="V16" s="23" t="n">
        <v>316540</v>
      </c>
      <c r="W16" s="23" t="n">
        <v>355378</v>
      </c>
      <c r="X16" s="23" t="n">
        <v>433024</v>
      </c>
      <c r="Y16" s="23" t="n">
        <v>456052</v>
      </c>
      <c r="Z16" s="23" t="n">
        <v>502476</v>
      </c>
      <c r="AA16" s="23" t="n">
        <v>536272</v>
      </c>
      <c r="AB16" s="23" t="n">
        <v>603872</v>
      </c>
      <c r="AC16" s="23" t="n">
        <v>669279</v>
      </c>
      <c r="AD16" s="23" t="n">
        <v>665861</v>
      </c>
      <c r="AE16" s="23" t="n">
        <v>691791</v>
      </c>
      <c r="AF16" s="23" t="n">
        <v>689092</v>
      </c>
      <c r="AG16" s="23" t="n">
        <v>652288</v>
      </c>
      <c r="AH16" s="23" t="n">
        <v>585393</v>
      </c>
      <c r="AI16" s="23" t="n">
        <v>581188</v>
      </c>
      <c r="AJ16" s="23" t="n">
        <v>565403</v>
      </c>
      <c r="AK16" s="23" t="n">
        <v>587978</v>
      </c>
      <c r="AL16" s="23" t="n">
        <v>609287</v>
      </c>
      <c r="AM16" s="23" t="n">
        <v>672960</v>
      </c>
      <c r="AN16" s="23" t="n">
        <v>693001</v>
      </c>
      <c r="AO16" s="23" t="n">
        <v>725757</v>
      </c>
      <c r="AP16" s="23" t="n">
        <v>711039</v>
      </c>
      <c r="AQ16" s="23" t="n">
        <v>769467</v>
      </c>
      <c r="AR16" s="23" t="n">
        <v>853072</v>
      </c>
    </row>
    <row r="17">
      <c r="I17" s="14" t="s">
        <v>26</v>
      </c>
      <c r="J17" s="14"/>
      <c r="K17" s="6" t="n">
        <f t="shared" ref="K17:AP17" si="5">SUM(K12:K15)</f>
        <v>120350129405</v>
      </c>
      <c r="L17" s="3" t="n">
        <f t="shared" si="5"/>
        <v>136154193844</v>
      </c>
      <c r="M17" s="3" t="n">
        <f t="shared" si="5"/>
        <v>123406660550</v>
      </c>
      <c r="N17" s="3" t="n">
        <f t="shared" si="5"/>
        <v>121373382142</v>
      </c>
      <c r="O17" s="3" t="n">
        <f t="shared" si="5"/>
        <v>117161902725</v>
      </c>
      <c r="P17" s="3" t="n">
        <f t="shared" si="5"/>
        <v>116592014868</v>
      </c>
      <c r="Q17" s="3" t="n">
        <f t="shared" si="5"/>
        <v>118448779098</v>
      </c>
      <c r="R17" s="3" t="n">
        <f t="shared" si="5"/>
        <v>115982151879</v>
      </c>
      <c r="S17" s="3" t="n">
        <f t="shared" si="5"/>
        <v>116965882167</v>
      </c>
      <c r="T17" s="3" t="n">
        <f t="shared" si="5"/>
        <v>122185036488</v>
      </c>
      <c r="U17" s="3" t="n">
        <f t="shared" si="5"/>
        <v>132160976305.38699</v>
      </c>
      <c r="V17" s="3" t="n">
        <f t="shared" si="5"/>
        <v>143964853915.961</v>
      </c>
      <c r="W17" s="3" t="n">
        <f t="shared" si="5"/>
        <v>169759012484.755</v>
      </c>
      <c r="X17" s="3" t="n">
        <f t="shared" si="5"/>
        <v>211531357213.09399</v>
      </c>
      <c r="Y17" s="3" t="n">
        <f t="shared" si="5"/>
        <v>229625710766.85199</v>
      </c>
      <c r="Z17" s="3" t="n">
        <f t="shared" si="5"/>
        <v>265504521900.30301</v>
      </c>
      <c r="AA17" s="3" t="n">
        <f t="shared" si="5"/>
        <v>295083562898.32501</v>
      </c>
      <c r="AB17" s="3" t="n">
        <f t="shared" si="5"/>
        <v>327966627386.57001</v>
      </c>
      <c r="AC17" s="3" t="n">
        <f t="shared" si="5"/>
        <v>377654982289.92999</v>
      </c>
      <c r="AD17" s="3" t="n">
        <f t="shared" si="5"/>
        <v>381082210221.07703</v>
      </c>
      <c r="AE17" s="3" t="n">
        <f t="shared" si="5"/>
        <v>362178778300.98499</v>
      </c>
      <c r="AF17" s="3" t="n">
        <f t="shared" si="5"/>
        <v>368174172555.70099</v>
      </c>
      <c r="AG17" s="3" t="n">
        <f t="shared" si="5"/>
        <v>357274988196.58453</v>
      </c>
      <c r="AH17" s="3" t="n">
        <f t="shared" si="5"/>
        <v>306262080383.08124</v>
      </c>
      <c r="AI17" s="3" t="n">
        <f t="shared" si="5"/>
        <v>283050361311.41248</v>
      </c>
      <c r="AJ17" s="3" t="n">
        <f t="shared" si="5"/>
        <v>273932667072.21539</v>
      </c>
      <c r="AK17" s="3" t="n">
        <f t="shared" si="5"/>
        <v>298030520147.46582</v>
      </c>
      <c r="AL17" s="3" t="n">
        <f t="shared" si="5"/>
        <v>320383426741.81812</v>
      </c>
      <c r="AM17" s="3" t="n">
        <f t="shared" si="5"/>
        <v>358632792359.6145</v>
      </c>
      <c r="AN17" s="3" t="n">
        <f t="shared" si="5"/>
        <v>383552113980.50928</v>
      </c>
      <c r="AO17" s="3" t="n">
        <f t="shared" si="5"/>
        <v>421307649245.08148</v>
      </c>
      <c r="AP17" s="3" t="n">
        <f t="shared" si="5"/>
        <v>386513146216.91907</v>
      </c>
      <c r="AQ17" s="3"/>
      <c r="AR17" s="3"/>
    </row>
    <row r="18"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</row>
    <row r="19"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</row>
    <row r="20"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4"/>
      <c r="V21" s="14"/>
      <c r="W21" s="14"/>
      <c r="X21" s="14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</row>
    <row r="22"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</row>
    <row r="23">
      <c r="B23" s="27" t="s">
        <v>31</v>
      </c>
      <c r="C23" s="19" t="n">
        <f>AJ23</f>
        <v>2015</v>
      </c>
      <c r="D23" s="19" t="n">
        <f>AP23</f>
        <v>2021</v>
      </c>
      <c r="E23" s="19" t="n">
        <f>AQ23</f>
        <v>2022</v>
      </c>
      <c r="F23" s="19" t="str">
        <f>D23&amp;"-"&amp;E23</f>
        <v>2021-2022</v>
      </c>
      <c r="G23" s="19" t="str">
        <f>C23&amp;"-"&amp;E23</f>
        <v>2015-2022</v>
      </c>
      <c r="H23" s="19"/>
      <c r="I23" s="12"/>
      <c r="J23" s="12"/>
      <c r="K23" s="14" t="n">
        <f t="shared" ref="K23:T23" si="6">K11</f>
        <v>1990</v>
      </c>
      <c r="L23" s="14" t="n">
        <f t="shared" si="6"/>
        <v>1991</v>
      </c>
      <c r="M23" s="14" t="n">
        <f t="shared" si="6"/>
        <v>1992</v>
      </c>
      <c r="N23" s="14" t="n">
        <f t="shared" si="6"/>
        <v>1993</v>
      </c>
      <c r="O23" s="14" t="n">
        <f t="shared" si="6"/>
        <v>1994</v>
      </c>
      <c r="P23" s="14" t="n">
        <f t="shared" si="6"/>
        <v>1995</v>
      </c>
      <c r="Q23" s="14" t="n">
        <f t="shared" si="6"/>
        <v>1996</v>
      </c>
      <c r="R23" s="14" t="n">
        <f t="shared" si="6"/>
        <v>1997</v>
      </c>
      <c r="S23" s="14" t="n">
        <f t="shared" si="6"/>
        <v>1998</v>
      </c>
      <c r="T23" s="14" t="n">
        <f t="shared" si="6"/>
        <v>1999</v>
      </c>
      <c r="U23" s="14" t="n">
        <f>U11+0</f>
        <v>2000</v>
      </c>
      <c r="V23" s="14" t="n">
        <f>V11+0</f>
        <v>2001</v>
      </c>
      <c r="W23" s="14" t="n">
        <f>W11+0</f>
        <v>2002</v>
      </c>
      <c r="X23" s="14" t="n">
        <f>X11+0</f>
        <v>2003</v>
      </c>
      <c r="Y23" s="28" t="n">
        <v>2004</v>
      </c>
      <c r="Z23" s="28" t="n">
        <v>2005</v>
      </c>
      <c r="AA23" s="28" t="n">
        <v>2006</v>
      </c>
      <c r="AB23" s="28" t="n">
        <v>2007</v>
      </c>
      <c r="AC23" s="28" t="n">
        <v>2008</v>
      </c>
      <c r="AD23" s="28" t="n">
        <v>2009</v>
      </c>
      <c r="AE23" s="28" t="n">
        <v>2010</v>
      </c>
      <c r="AF23" s="28" t="n">
        <v>2011</v>
      </c>
      <c r="AG23" s="28" t="n">
        <v>2012</v>
      </c>
      <c r="AH23" s="28" t="n">
        <v>2013</v>
      </c>
      <c r="AI23" s="28" t="n">
        <v>2014</v>
      </c>
      <c r="AJ23" s="28" t="n">
        <v>2015</v>
      </c>
      <c r="AK23" s="28" t="n">
        <f t="shared" ref="AK23:AR23" si="7">AK11</f>
        <v>2016</v>
      </c>
      <c r="AL23" s="28" t="n">
        <f t="shared" si="7"/>
        <v>2017</v>
      </c>
      <c r="AM23" s="28" t="n">
        <f t="shared" si="7"/>
        <v>2018</v>
      </c>
      <c r="AN23" s="28" t="n">
        <f t="shared" si="7"/>
        <v>2019</v>
      </c>
      <c r="AO23" s="28" t="n">
        <f t="shared" si="7"/>
        <v>2020</v>
      </c>
      <c r="AP23" s="28" t="n">
        <f t="shared" si="7"/>
        <v>2021</v>
      </c>
      <c r="AQ23" s="28" t="n">
        <f t="shared" si="7"/>
        <v>2022</v>
      </c>
      <c r="AR23" s="28" t="n">
        <f t="shared" si="7"/>
        <v>2023</v>
      </c>
      <c r="AS23" s="13" t="s">
        <v>30</v>
      </c>
      <c r="AT23" s="13" t="s">
        <v>29</v>
      </c>
    </row>
    <row r="24">
      <c r="A24" s="21" t="str">
        <f>I24</f>
        <v>Contract</v>
      </c>
      <c r="B24" s="21" t="str">
        <f>J24</f>
        <v>Then Year</v>
      </c>
      <c r="C24" s="20" t="n">
        <f>AJ24/1000000000</f>
        <v>274.18449176662398</v>
      </c>
      <c r="D24" s="25" t="n">
        <f>AP24/1000000000</f>
        <v>387.06262033984802</v>
      </c>
      <c r="E24" s="25" t="n">
        <f>AQ24/1000000000</f>
        <v>414.44754244092996</v>
      </c>
      <c r="F24" s="8" t="n">
        <f>E24/D24-1</f>
        <v>7.0750624477862178E-2</v>
      </c>
      <c r="G24" s="8" t="n">
        <f>E24/C24-1</f>
        <v>0.5115644935662258</v>
      </c>
      <c r="H24" s="8"/>
      <c r="I24" s="12" t="str">
        <f>I12</f>
        <v>Contract</v>
      </c>
      <c r="J24" s="12" t="s">
        <v>28</v>
      </c>
      <c r="K24" s="11" t="n">
        <v>120350129405</v>
      </c>
      <c r="L24" s="11" t="n">
        <v>136154193844</v>
      </c>
      <c r="M24" s="11" t="n">
        <v>123406660550</v>
      </c>
      <c r="N24" s="11" t="n">
        <v>121373382142</v>
      </c>
      <c r="O24" s="11" t="n">
        <v>117161902725</v>
      </c>
      <c r="P24" s="11" t="n">
        <v>116592014868</v>
      </c>
      <c r="Q24" s="11" t="n">
        <v>118448779098</v>
      </c>
      <c r="R24" s="11" t="n">
        <v>115982151879</v>
      </c>
      <c r="S24" s="11" t="n">
        <v>116965882167</v>
      </c>
      <c r="T24" s="11" t="n">
        <v>122185036488</v>
      </c>
      <c r="U24" s="11" t="n">
        <v>132178486506.38699</v>
      </c>
      <c r="V24" s="11" t="n">
        <v>144014366218.961</v>
      </c>
      <c r="W24" s="11" t="n">
        <v>169796562606.755</v>
      </c>
      <c r="X24" s="11" t="n">
        <v>211626247016.09399</v>
      </c>
      <c r="Y24" s="11" t="n">
        <v>229748105178.85199</v>
      </c>
      <c r="Z24" s="11" t="n">
        <v>265719260299.30301</v>
      </c>
      <c r="AA24" s="11" t="n">
        <v>295225015978.26501</v>
      </c>
      <c r="AB24" s="11" t="n">
        <v>328140806112.57001</v>
      </c>
      <c r="AC24" s="11" t="n">
        <v>377958711302.5</v>
      </c>
      <c r="AD24" s="11" t="n">
        <v>381531232917.27899</v>
      </c>
      <c r="AE24" s="11" t="n">
        <v>362403868841.008</v>
      </c>
      <c r="AF24" s="11" t="n">
        <v>368565915604.16199</v>
      </c>
      <c r="AG24" s="11" t="n">
        <v>357636430655.58698</v>
      </c>
      <c r="AH24" s="11" t="n">
        <v>306581052342.68103</v>
      </c>
      <c r="AI24" s="11" t="n">
        <v>283284361979.49902</v>
      </c>
      <c r="AJ24" s="11" t="n">
        <v>274184491766.62399</v>
      </c>
      <c r="AK24" s="11" t="n">
        <v>298361786343.23199</v>
      </c>
      <c r="AL24" s="11" t="n">
        <v>320622390402.33801</v>
      </c>
      <c r="AM24" s="11" t="n">
        <v>358955930806.362</v>
      </c>
      <c r="AN24" s="11" t="n">
        <v>383855495161.94501</v>
      </c>
      <c r="AO24" s="11" t="n">
        <v>421820740243.32501</v>
      </c>
      <c r="AP24" s="11" t="n">
        <v>387062620339.84802</v>
      </c>
      <c r="AQ24" s="11" t="n">
        <v>414447542440.92999</v>
      </c>
      <c r="AR24" s="11"/>
      <c r="AS24" s="16"/>
      <c r="AT24" s="16"/>
    </row>
    <row r="25">
      <c r="A25" s="21" t="str">
        <f>I25</f>
        <v>Contract</v>
      </c>
      <c r="B25" s="21" t="str">
        <f>J25</f>
        <v>Obligations (no FMS)</v>
      </c>
      <c r="C25" s="20" t="n">
        <f>AJ25</f>
        <v>0</v>
      </c>
      <c r="D25" s="19" t="n">
        <f>AP25</f>
        <v>0</v>
      </c>
      <c r="E25" s="19" t="n">
        <f>AQ25</f>
        <v>0</v>
      </c>
      <c r="F25" s="8" t="e">
        <f>E25/D25-1</f>
        <v>#DIV/0!</v>
      </c>
      <c r="G25" s="8" t="e">
        <f>E25/C25-1</f>
        <v>#DIV/0!</v>
      </c>
      <c r="H25" s="8"/>
      <c r="I25" s="12" t="str">
        <f>I13</f>
        <v>Contract</v>
      </c>
      <c r="J25" s="12" t="str">
        <f>J13</f>
        <v>Obligations (no FMS)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6"/>
      <c r="AT25" s="16"/>
    </row>
    <row r="26">
      <c r="B26" s="21"/>
      <c r="C26" s="20"/>
      <c r="D26" s="19" t="n">
        <f>AP26</f>
        <v>0</v>
      </c>
      <c r="E26" s="20" t="n">
        <f>AP26</f>
        <v>0</v>
      </c>
      <c r="I26" s="12" t="str">
        <f>I14</f>
        <v>Contract</v>
      </c>
      <c r="J26" s="12" t="str">
        <f>J14</f>
        <v>Obligations (before reliable_x000D_
FMS labels available)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</row>
    <row r="27">
      <c r="B27" s="21"/>
      <c r="C27" s="20"/>
      <c r="D27" s="20" t="str">
        <f>AO27</f>
      </c>
      <c r="E27" s="20" t="str">
        <f>AP27</f>
      </c>
      <c r="I27" s="12" t="str">
        <f>I15</f>
        <v>Contract</v>
      </c>
      <c r="J27" s="12" t="str">
        <f>J15</f>
        <v>Unlabeled</v>
      </c>
      <c r="K27" s="17" t="str">
        <f t="shared" ref="K27:AP27" si="8">IF(K15="","",K15/VLOOKUP(K$23,deflator,2,FALSE)/$A$12)</f>
      </c>
      <c r="L27" s="17" t="str">
        <f t="shared" si="8"/>
      </c>
      <c r="M27" s="17" t="str">
        <f t="shared" si="8"/>
      </c>
      <c r="N27" s="17" t="str">
        <f t="shared" si="8"/>
      </c>
      <c r="O27" s="17" t="str">
        <f t="shared" si="8"/>
      </c>
      <c r="P27" s="17" t="str">
        <f t="shared" si="8"/>
      </c>
      <c r="Q27" s="17" t="str">
        <f t="shared" si="8"/>
      </c>
      <c r="R27" s="17" t="str">
        <f t="shared" si="8"/>
      </c>
      <c r="S27" s="17" t="str">
        <f t="shared" si="8"/>
      </c>
      <c r="T27" s="17" t="str">
        <f t="shared" si="8"/>
      </c>
      <c r="U27" s="17" t="str">
        <f t="shared" si="8"/>
      </c>
      <c r="V27" s="17" t="str">
        <f t="shared" si="8"/>
      </c>
      <c r="W27" s="17" t="str">
        <f t="shared" si="8"/>
      </c>
      <c r="X27" s="17" t="str">
        <f t="shared" si="8"/>
      </c>
      <c r="Y27" s="17" t="str">
        <f t="shared" si="8"/>
      </c>
      <c r="Z27" s="17" t="str">
        <f t="shared" si="8"/>
      </c>
      <c r="AA27" s="17" t="str">
        <f t="shared" si="8"/>
      </c>
      <c r="AB27" s="17" t="str">
        <f t="shared" si="8"/>
      </c>
      <c r="AC27" s="17" t="str">
        <f t="shared" si="8"/>
      </c>
      <c r="AD27" s="17" t="str">
        <f t="shared" si="8"/>
      </c>
      <c r="AE27" s="17" t="str">
        <f t="shared" si="8"/>
      </c>
      <c r="AF27" s="17" t="str">
        <f t="shared" si="8"/>
      </c>
      <c r="AG27" s="17" t="str">
        <f t="shared" si="8"/>
      </c>
      <c r="AH27" s="17" t="str">
        <f t="shared" si="8"/>
      </c>
      <c r="AI27" s="17" t="str">
        <f t="shared" si="8"/>
      </c>
      <c r="AJ27" s="17" t="n">
        <f t="shared" si="8"/>
        <v>7.4928597905862425E-3</v>
      </c>
      <c r="AK27" s="17" t="str">
        <f t="shared" si="8"/>
      </c>
      <c r="AL27" s="17" t="str">
        <f t="shared" si="8"/>
      </c>
      <c r="AM27" s="17" t="str">
        <f t="shared" si="8"/>
      </c>
      <c r="AN27" s="17" t="str">
        <f t="shared" si="8"/>
      </c>
      <c r="AO27" s="17" t="str">
        <f t="shared" si="8"/>
      </c>
      <c r="AP27" s="17" t="str">
        <f t="shared" si="8"/>
      </c>
      <c r="AQ27" s="24" t="n">
        <v>776632</v>
      </c>
      <c r="AR27" s="24" t="n">
        <v>776632</v>
      </c>
    </row>
    <row r="28">
      <c r="A28" s="21" t="str">
        <f>I28</f>
        <v>TOA</v>
      </c>
      <c r="B28" s="21" t="str">
        <f>J28</f>
        <v>Obligations (Total)</v>
      </c>
      <c r="C28" s="20" t="n">
        <f>AJ28</f>
        <v>678.17125276723357</v>
      </c>
      <c r="D28" s="19" t="n">
        <f>AP28</f>
        <v>760.30518220737599</v>
      </c>
      <c r="E28" s="19" t="n">
        <f>AQ28</f>
        <v>769.46699999999998</v>
      </c>
      <c r="F28" s="18" t="n">
        <f>E28/D28-1</f>
        <v>1.205018459301388E-2</v>
      </c>
      <c r="G28" s="8" t="n">
        <f>E28/C28-1</f>
        <v>0.13462049129956499</v>
      </c>
      <c r="H28" s="8"/>
      <c r="I28" s="12" t="str">
        <f>I16</f>
        <v>TOA</v>
      </c>
      <c r="J28" s="12" t="s">
        <v>27</v>
      </c>
      <c r="K28" s="17" t="n">
        <f t="shared" ref="K28:AR28" si="9">IF(K16="","",K16/VLOOKUP(K$23,deflator,2,FALSE)/$A$12*1000000)</f>
        <v>579.07924710308771</v>
      </c>
      <c r="L28" s="17" t="n">
        <f t="shared" si="9"/>
        <v>596.10448997427841</v>
      </c>
      <c r="M28" s="17" t="n">
        <f t="shared" si="9"/>
        <v>533.96679031559734</v>
      </c>
      <c r="N28" s="17" t="n">
        <f t="shared" si="9"/>
        <v>493.28376198760208</v>
      </c>
      <c r="O28" s="17" t="n">
        <f t="shared" si="9"/>
        <v>449.97327630770349</v>
      </c>
      <c r="P28" s="17" t="n">
        <f t="shared" si="9"/>
        <v>445.6813997438399</v>
      </c>
      <c r="Q28" s="17" t="n">
        <f t="shared" si="9"/>
        <v>438.89995047860396</v>
      </c>
      <c r="R28" s="17" t="n">
        <f t="shared" si="9"/>
        <v>429.77501295148966</v>
      </c>
      <c r="S28" s="17" t="n">
        <f t="shared" si="9"/>
        <v>432.71925984407886</v>
      </c>
      <c r="T28" s="17" t="n">
        <f t="shared" si="9"/>
        <v>449.83317598488412</v>
      </c>
      <c r="U28" s="17" t="n">
        <f t="shared" si="9"/>
        <v>463.64666362166173</v>
      </c>
      <c r="V28" s="17" t="n">
        <f t="shared" si="9"/>
        <v>499.33461383252347</v>
      </c>
      <c r="W28" s="17" t="n">
        <f t="shared" si="9"/>
        <v>551.88989443616867</v>
      </c>
      <c r="X28" s="17" t="n">
        <f t="shared" si="9"/>
        <v>659.8585714669025</v>
      </c>
      <c r="Y28" s="17" t="n">
        <f t="shared" si="9"/>
        <v>678.36792280577265</v>
      </c>
      <c r="Z28" s="17" t="n">
        <f t="shared" si="9"/>
        <v>725.40184211755286</v>
      </c>
      <c r="AA28" s="17" t="n">
        <f t="shared" si="9"/>
        <v>749.78053653072777</v>
      </c>
      <c r="AB28" s="17" t="n">
        <f t="shared" si="9"/>
        <v>821.75924955713845</v>
      </c>
      <c r="AC28" s="17" t="n">
        <f t="shared" si="9"/>
        <v>892.15946263553519</v>
      </c>
      <c r="AD28" s="17" t="n">
        <f t="shared" si="9"/>
        <v>878.67416725963494</v>
      </c>
      <c r="AE28" s="17" t="n">
        <f t="shared" si="9"/>
        <v>905.02015993955104</v>
      </c>
      <c r="AF28" s="17" t="n">
        <f t="shared" si="9"/>
        <v>883.67979144904541</v>
      </c>
      <c r="AG28" s="17" t="n">
        <f t="shared" si="9"/>
        <v>821.4262782432719</v>
      </c>
      <c r="AH28" s="17" t="n">
        <f t="shared" si="9"/>
        <v>723.93735104809343</v>
      </c>
      <c r="AI28" s="17" t="n">
        <f t="shared" si="9"/>
        <v>705.0963858878572</v>
      </c>
      <c r="AJ28" s="17" t="n">
        <f t="shared" si="9"/>
        <v>678.17125276723357</v>
      </c>
      <c r="AK28" s="17" t="n">
        <f t="shared" si="9"/>
        <v>699.45276384492934</v>
      </c>
      <c r="AL28" s="17" t="n">
        <f t="shared" si="9"/>
        <v>712.08827794215892</v>
      </c>
      <c r="AM28" s="17" t="n">
        <f t="shared" si="9"/>
        <v>768.46076161826807</v>
      </c>
      <c r="AN28" s="17" t="n">
        <f t="shared" si="9"/>
        <v>776.1438629068947</v>
      </c>
      <c r="AO28" s="17" t="n">
        <f t="shared" si="9"/>
        <v>802.12900702015429</v>
      </c>
      <c r="AP28" s="17" t="n">
        <f t="shared" si="9"/>
        <v>760.30518220737599</v>
      </c>
      <c r="AQ28" s="17" t="n">
        <f t="shared" si="9"/>
        <v>769.46699999999998</v>
      </c>
      <c r="AR28" s="17" t="n">
        <f t="shared" si="9"/>
        <v>813.65869114164684</v>
      </c>
      <c r="AS28" s="22"/>
      <c r="AT28" s="22"/>
    </row>
    <row r="29">
      <c r="A29" s="17" t="e">
        <f>A24/VLOOKUP(A23,deflator,2,FALSE)/1000000000</f>
        <v>#VALUE!</v>
      </c>
      <c r="B29" s="21" t="str">
        <f>J29</f>
        <v>Contracts</v>
      </c>
      <c r="C29" s="20" t="n">
        <f>AJ29</f>
        <v>328.86992157933122</v>
      </c>
      <c r="D29" s="19" t="n">
        <f>AP29</f>
        <v>413.88125838829177</v>
      </c>
      <c r="E29" s="19" t="n">
        <f>AQ29</f>
        <v>414.44754244092996</v>
      </c>
      <c r="F29" s="18" t="n">
        <f>E29/D29-1</f>
        <v>1.3682283050056032E-3</v>
      </c>
      <c r="G29" s="8" t="n">
        <f>E29/C29-1</f>
        <v>0.26021723254784002</v>
      </c>
      <c r="H29" s="8"/>
      <c r="I29" s="12" t="s">
        <v>26</v>
      </c>
      <c r="J29" s="12" t="s">
        <v>25</v>
      </c>
      <c r="K29" s="17" t="n">
        <f t="shared" ref="K29:AR29" si="10">K24/VLOOKUP(K23,deflator,2,FALSE)/1000000000</f>
        <v>239.19968123054471</v>
      </c>
      <c r="L29" s="17" t="n">
        <f t="shared" si="10"/>
        <v>261.29072911994291</v>
      </c>
      <c r="M29" s="17" t="n">
        <f t="shared" si="10"/>
        <v>231.05264270919878</v>
      </c>
      <c r="N29" s="17" t="n">
        <f t="shared" si="10"/>
        <v>222.03007008275242</v>
      </c>
      <c r="O29" s="17" t="n">
        <f t="shared" si="10"/>
        <v>209.75545071641369</v>
      </c>
      <c r="P29" s="17" t="n">
        <f t="shared" si="10"/>
        <v>204.40529624658194</v>
      </c>
      <c r="Q29" s="17" t="n">
        <f t="shared" si="10"/>
        <v>203.82966328577427</v>
      </c>
      <c r="R29" s="17" t="n">
        <f t="shared" si="10"/>
        <v>196.10140143807629</v>
      </c>
      <c r="S29" s="17" t="n">
        <f t="shared" si="10"/>
        <v>195.32573317812</v>
      </c>
      <c r="T29" s="17" t="n">
        <f t="shared" si="10"/>
        <v>201.52929472562869</v>
      </c>
      <c r="U29" s="17" t="n">
        <f t="shared" si="10"/>
        <v>213.56475258137834</v>
      </c>
      <c r="V29" s="17" t="n">
        <f t="shared" si="10"/>
        <v>227.17937051330165</v>
      </c>
      <c r="W29" s="17" t="n">
        <f t="shared" si="10"/>
        <v>263.68826154873489</v>
      </c>
      <c r="X29" s="17" t="n">
        <f t="shared" si="10"/>
        <v>322.48418803794158</v>
      </c>
      <c r="Y29" s="17" t="n">
        <f t="shared" si="10"/>
        <v>341.74555725825132</v>
      </c>
      <c r="Z29" s="17" t="n">
        <f t="shared" si="10"/>
        <v>383.60686064056381</v>
      </c>
      <c r="AA29" s="17" t="n">
        <f t="shared" si="10"/>
        <v>412.76436375099991</v>
      </c>
      <c r="AB29" s="17" t="n">
        <f t="shared" si="10"/>
        <v>446.53956894861824</v>
      </c>
      <c r="AC29" s="17" t="n">
        <f t="shared" si="10"/>
        <v>503.82492319952934</v>
      </c>
      <c r="AD29" s="17" t="n">
        <f t="shared" si="10"/>
        <v>503.47090213592918</v>
      </c>
      <c r="AE29" s="17" t="n">
        <f t="shared" si="10"/>
        <v>474.10678563496941</v>
      </c>
      <c r="AF29" s="17" t="n">
        <f t="shared" si="10"/>
        <v>472.64262454986033</v>
      </c>
      <c r="AG29" s="17" t="n">
        <f t="shared" si="10"/>
        <v>450.37155703864977</v>
      </c>
      <c r="AH29" s="17" t="n">
        <f t="shared" si="10"/>
        <v>379.13927039526845</v>
      </c>
      <c r="AI29" s="17" t="n">
        <f t="shared" si="10"/>
        <v>343.68015136288471</v>
      </c>
      <c r="AJ29" s="17" t="n">
        <f t="shared" si="10"/>
        <v>328.86992157933122</v>
      </c>
      <c r="AK29" s="17" t="n">
        <f t="shared" si="10"/>
        <v>354.9282049387628</v>
      </c>
      <c r="AL29" s="17" t="n">
        <f t="shared" si="10"/>
        <v>374.71905005571995</v>
      </c>
      <c r="AM29" s="17" t="n">
        <f t="shared" si="10"/>
        <v>409.89590462263914</v>
      </c>
      <c r="AN29" s="17" t="n">
        <f t="shared" si="10"/>
        <v>429.90859582169549</v>
      </c>
      <c r="AO29" s="17" t="n">
        <f t="shared" si="10"/>
        <v>466.2092842533861</v>
      </c>
      <c r="AP29" s="17" t="n">
        <f t="shared" si="10"/>
        <v>413.88125838829177</v>
      </c>
      <c r="AQ29" s="17" t="n">
        <f t="shared" si="10"/>
        <v>414.44754244092996</v>
      </c>
      <c r="AR29" s="17" t="n">
        <f t="shared" si="10"/>
        <v>0</v>
      </c>
      <c r="AS29" s="17"/>
      <c r="AT29" s="17"/>
    </row>
    <row r="30">
      <c r="I30" s="14" t="s">
        <v>24</v>
      </c>
      <c r="J30" s="14"/>
      <c r="K30" s="15" t="n">
        <f t="shared" ref="K30:AR30" si="11">K29/K28</f>
        <v>0.41306899258982144</v>
      </c>
      <c r="L30" s="15" t="n">
        <f t="shared" si="11"/>
        <v>0.43833041608396117</v>
      </c>
      <c r="M30" s="15" t="n">
        <f t="shared" si="11"/>
        <v>0.43270976191728466</v>
      </c>
      <c r="N30" s="15" t="n">
        <f t="shared" si="11"/>
        <v>0.45010618064563984</v>
      </c>
      <c r="O30" s="15" t="n">
        <f t="shared" si="11"/>
        <v>0.46615090664401465</v>
      </c>
      <c r="P30" s="15" t="n">
        <f t="shared" si="11"/>
        <v>0.4586354655232775</v>
      </c>
      <c r="Q30" s="15" t="n">
        <f t="shared" si="11"/>
        <v>0.46441031279111711</v>
      </c>
      <c r="R30" s="15" t="n">
        <f t="shared" si="11"/>
        <v>0.45628851266002057</v>
      </c>
      <c r="S30" s="15" t="n">
        <f t="shared" si="11"/>
        <v>0.45139135532932245</v>
      </c>
      <c r="T30" s="15" t="n">
        <f t="shared" si="11"/>
        <v>0.44800896306590055</v>
      </c>
      <c r="U30" s="15" t="n">
        <f t="shared" si="11"/>
        <v>0.46061962554236857</v>
      </c>
      <c r="V30" s="15" t="n">
        <f t="shared" si="11"/>
        <v>0.4549641947904246</v>
      </c>
      <c r="W30" s="15" t="n">
        <f t="shared" si="11"/>
        <v>0.47779142942656827</v>
      </c>
      <c r="X30" s="15" t="n">
        <f t="shared" si="11"/>
        <v>0.48871713118925042</v>
      </c>
      <c r="Y30" s="15" t="n">
        <f t="shared" si="11"/>
        <v>0.50377611583515047</v>
      </c>
      <c r="Z30" s="15" t="n">
        <f t="shared" si="11"/>
        <v>0.52881980492461933</v>
      </c>
      <c r="AA30" s="15" t="n">
        <f t="shared" si="11"/>
        <v>0.55051357516011468</v>
      </c>
      <c r="AB30" s="15" t="n">
        <f t="shared" si="11"/>
        <v>0.54339463679814592</v>
      </c>
      <c r="AC30" s="15" t="n">
        <f t="shared" si="11"/>
        <v>0.56472519129167364</v>
      </c>
      <c r="AD30" s="15" t="n">
        <f t="shared" si="11"/>
        <v>0.57298930695337169</v>
      </c>
      <c r="AE30" s="15" t="n">
        <f t="shared" si="11"/>
        <v>0.52386323158440629</v>
      </c>
      <c r="AF30" s="15" t="n">
        <f t="shared" si="11"/>
        <v>0.53485734213161962</v>
      </c>
      <c r="AG30" s="15" t="n">
        <f t="shared" si="11"/>
        <v>0.54827994789968071</v>
      </c>
      <c r="AH30" s="15" t="n">
        <f t="shared" si="11"/>
        <v>0.5237183436472268</v>
      </c>
      <c r="AI30" s="15" t="n">
        <f t="shared" si="11"/>
        <v>0.48742293712103313</v>
      </c>
      <c r="AJ30" s="15" t="n">
        <f t="shared" si="11"/>
        <v>0.48493639362830399</v>
      </c>
      <c r="AK30" s="15" t="n">
        <f t="shared" si="11"/>
        <v>0.50743698972279905</v>
      </c>
      <c r="AL30" s="15" t="n">
        <f t="shared" si="11"/>
        <v>0.52622555610465671</v>
      </c>
      <c r="AM30" s="15" t="n">
        <f t="shared" si="11"/>
        <v>0.53339861329999105</v>
      </c>
      <c r="AN30" s="15" t="n">
        <f t="shared" si="11"/>
        <v>0.55390323413955389</v>
      </c>
      <c r="AO30" s="15" t="n">
        <f t="shared" si="11"/>
        <v>0.58121484221760866</v>
      </c>
      <c r="AP30" s="15" t="n">
        <f t="shared" si="11"/>
        <v>0.54436201156314645</v>
      </c>
      <c r="AQ30" s="15" t="n">
        <f t="shared" si="11"/>
        <v>0.5386163960779734</v>
      </c>
      <c r="AR30" s="15" t="n">
        <f t="shared" si="11"/>
        <v>0</v>
      </c>
    </row>
    <row r="31"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4"/>
      <c r="V31" s="14"/>
      <c r="W31" s="14"/>
      <c r="X31" s="14"/>
    </row>
    <row r="32"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4"/>
      <c r="V32" s="14"/>
      <c r="W32" s="14"/>
      <c r="X32" s="14"/>
    </row>
    <row r="33"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4"/>
      <c r="V33" s="14"/>
      <c r="W33" s="14"/>
      <c r="X33" s="14"/>
    </row>
    <row r="34"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4"/>
      <c r="V34" s="14"/>
      <c r="W34" s="14"/>
      <c r="X34" s="14"/>
    </row>
    <row r="35"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4"/>
      <c r="V35" s="14"/>
      <c r="W35" s="14"/>
      <c r="X35" s="14"/>
    </row>
    <row r="36"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4"/>
      <c r="V36" s="14"/>
      <c r="W36" s="14"/>
      <c r="X36" s="14"/>
    </row>
    <row r="37"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4"/>
      <c r="V37" s="14"/>
      <c r="W37" s="14"/>
      <c r="X37" s="14"/>
    </row>
    <row r="38"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4"/>
      <c r="V38" s="14"/>
      <c r="W38" s="14"/>
      <c r="X38" s="14"/>
    </row>
    <row r="39"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4"/>
      <c r="V39" s="14"/>
      <c r="W39" s="14"/>
      <c r="X39" s="14"/>
    </row>
    <row r="40"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4"/>
      <c r="V40" s="14"/>
      <c r="W40" s="14"/>
      <c r="X40" s="14"/>
    </row>
    <row r="41"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4"/>
      <c r="V41" s="14"/>
      <c r="W41" s="14"/>
      <c r="X41" s="14"/>
    </row>
    <row r="73">
      <c r="I73" s="13" t="s">
        <v>23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5">
      <c r="U75" s="1" t="n">
        <v>2000</v>
      </c>
      <c r="V75" s="1" t="n">
        <f t="shared" ref="V75:AJ75" si="12">U75+1</f>
        <v>2001</v>
      </c>
      <c r="W75" s="1" t="n">
        <f t="shared" si="12"/>
        <v>2002</v>
      </c>
      <c r="X75" s="1" t="n">
        <f t="shared" si="12"/>
        <v>2003</v>
      </c>
      <c r="Y75" s="1" t="n">
        <f t="shared" si="12"/>
        <v>2004</v>
      </c>
      <c r="Z75" s="1" t="n">
        <f t="shared" si="12"/>
        <v>2005</v>
      </c>
      <c r="AA75" s="1" t="n">
        <f t="shared" si="12"/>
        <v>2006</v>
      </c>
      <c r="AB75" s="1" t="n">
        <f t="shared" si="12"/>
        <v>2007</v>
      </c>
      <c r="AC75" s="1" t="n">
        <f t="shared" si="12"/>
        <v>2008</v>
      </c>
      <c r="AD75" s="1" t="n">
        <f t="shared" si="12"/>
        <v>2009</v>
      </c>
      <c r="AE75" s="1" t="n">
        <f t="shared" si="12"/>
        <v>2010</v>
      </c>
      <c r="AF75" s="1" t="n">
        <f t="shared" si="12"/>
        <v>2011</v>
      </c>
      <c r="AG75" s="1" t="n">
        <f t="shared" si="12"/>
        <v>2012</v>
      </c>
      <c r="AH75" s="1" t="n">
        <f t="shared" si="12"/>
        <v>2013</v>
      </c>
      <c r="AI75" s="1" t="n">
        <f t="shared" si="12"/>
        <v>2014</v>
      </c>
      <c r="AJ75" s="1" t="n">
        <f t="shared" si="12"/>
        <v>2015</v>
      </c>
      <c r="AL75" s="1" t="n">
        <f>AJ75+1</f>
        <v>2016</v>
      </c>
      <c r="AM75" s="1" t="n">
        <f>AL75+1</f>
        <v>2017</v>
      </c>
      <c r="AN75" s="1" t="n">
        <f>AM75+1</f>
        <v>2018</v>
      </c>
      <c r="AO75" s="1" t="n">
        <f>AN75+1</f>
        <v>2019</v>
      </c>
      <c r="AP75" s="1" t="n">
        <f>AO75+1</f>
        <v>2020</v>
      </c>
    </row>
    <row r="76">
      <c r="I76" s="1" t="s">
        <v>21</v>
      </c>
      <c r="U76" s="11" t="n">
        <v>54228602513.140198</v>
      </c>
      <c r="V76" s="11" t="n">
        <v>58872067133.047089</v>
      </c>
      <c r="W76" s="11" t="n">
        <v>68834602974.015991</v>
      </c>
      <c r="X76" s="11" t="n">
        <v>88896019300.9534</v>
      </c>
      <c r="Y76" s="11" t="n">
        <v>96513751878.045105</v>
      </c>
      <c r="Z76" s="11" t="n">
        <v>108617149213.17831</v>
      </c>
      <c r="AA76" s="11" t="n">
        <v>121515961895.94141</v>
      </c>
      <c r="AB76" s="11" t="n">
        <v>129306817454.23747</v>
      </c>
      <c r="AC76" s="11" t="n">
        <v>148758772392.73782</v>
      </c>
      <c r="AD76" s="11" t="n">
        <v>165604869716.36243</v>
      </c>
      <c r="AE76" s="11" t="n">
        <v>160506027310.87891</v>
      </c>
      <c r="AF76" s="11" t="n">
        <v>157744797437.72733</v>
      </c>
      <c r="AG76" s="11" t="n">
        <v>152432032288.32428</v>
      </c>
      <c r="AH76" s="11" t="n">
        <v>132113432035.20105</v>
      </c>
      <c r="AI76" s="11" t="n">
        <v>129623807349.24054</v>
      </c>
      <c r="AJ76" s="11" t="n">
        <v>121629100917.04428</v>
      </c>
      <c r="AK76" s="11"/>
      <c r="AL76" s="11" t="n">
        <v>126050694115.9113</v>
      </c>
      <c r="AM76" s="11" t="n">
        <v>132271449833.36801</v>
      </c>
      <c r="AN76" s="11" t="n">
        <v>149042029779.88696</v>
      </c>
      <c r="AO76" s="11" t="n">
        <v>160688027837.1004</v>
      </c>
      <c r="AP76" s="11" t="n">
        <v>173056653758.39105</v>
      </c>
    </row>
    <row r="77">
      <c r="I77" s="1" t="s">
        <v>2</v>
      </c>
      <c r="U77" s="26" t="n">
        <f t="shared" ref="U77:AJ77" si="13">U28*1000000000</f>
        <v>463646663621.66174</v>
      </c>
      <c r="V77" s="26" t="n">
        <f t="shared" si="13"/>
        <v>499334613832.5235</v>
      </c>
      <c r="W77" s="26" t="n">
        <f t="shared" si="13"/>
        <v>551889894436.1687</v>
      </c>
      <c r="X77" s="26" t="n">
        <f t="shared" si="13"/>
        <v>659858571466.90247</v>
      </c>
      <c r="Y77" s="26" t="n">
        <f t="shared" si="13"/>
        <v>678367922805.77271</v>
      </c>
      <c r="Z77" s="26" t="n">
        <f t="shared" si="13"/>
        <v>725401842117.55286</v>
      </c>
      <c r="AA77" s="26" t="n">
        <f t="shared" si="13"/>
        <v>749780536530.72778</v>
      </c>
      <c r="AB77" s="26" t="n">
        <f t="shared" si="13"/>
        <v>821759249557.13843</v>
      </c>
      <c r="AC77" s="26" t="n">
        <f t="shared" si="13"/>
        <v>892159462635.53516</v>
      </c>
      <c r="AD77" s="26" t="n">
        <f t="shared" si="13"/>
        <v>878674167259.63489</v>
      </c>
      <c r="AE77" s="26" t="n">
        <f t="shared" si="13"/>
        <v>905020159939.55103</v>
      </c>
      <c r="AF77" s="26" t="n">
        <f t="shared" si="13"/>
        <v>883679791449.04541</v>
      </c>
      <c r="AG77" s="26" t="n">
        <f t="shared" si="13"/>
        <v>821426278243.27185</v>
      </c>
      <c r="AH77" s="26" t="n">
        <f t="shared" si="13"/>
        <v>723937351048.09338</v>
      </c>
      <c r="AI77" s="26" t="n">
        <f t="shared" si="13"/>
        <v>705096385887.85718</v>
      </c>
      <c r="AJ77" s="26" t="n">
        <f t="shared" si="13"/>
        <v>678171252767.23352</v>
      </c>
      <c r="AK77" s="26"/>
      <c r="AL77" s="26" t="n">
        <f>AL28*1000000000</f>
        <v>712088277942.15894</v>
      </c>
      <c r="AM77" s="26" t="n">
        <f>AM28*1000000000</f>
        <v>768460761618.26807</v>
      </c>
      <c r="AN77" s="26" t="n">
        <f>AN28*1000000000</f>
        <v>776143862906.89465</v>
      </c>
      <c r="AO77" s="26" t="n">
        <f>AO28*1000000000</f>
        <v>802129007020.1543</v>
      </c>
      <c r="AP77" s="26" t="n">
        <f>AP28*1000000000</f>
        <v>760305182207.37598</v>
      </c>
    </row>
    <row r="80">
      <c r="I80" s="1" t="s">
        <v>22</v>
      </c>
      <c r="V80" s="1" t="n">
        <v>2001</v>
      </c>
      <c r="W80" s="1" t="n">
        <f t="shared" ref="W80:AJ80" si="14">V80+1</f>
        <v>2002</v>
      </c>
      <c r="X80" s="1" t="n">
        <f t="shared" si="14"/>
        <v>2003</v>
      </c>
      <c r="Y80" s="1" t="n">
        <f t="shared" si="14"/>
        <v>2004</v>
      </c>
      <c r="Z80" s="1" t="n">
        <f t="shared" si="14"/>
        <v>2005</v>
      </c>
      <c r="AA80" s="1" t="n">
        <f t="shared" si="14"/>
        <v>2006</v>
      </c>
      <c r="AB80" s="1" t="n">
        <f t="shared" si="14"/>
        <v>2007</v>
      </c>
      <c r="AC80" s="1" t="n">
        <f t="shared" si="14"/>
        <v>2008</v>
      </c>
      <c r="AD80" s="1" t="n">
        <f t="shared" si="14"/>
        <v>2009</v>
      </c>
      <c r="AE80" s="1" t="n">
        <f t="shared" si="14"/>
        <v>2010</v>
      </c>
      <c r="AF80" s="1" t="n">
        <f t="shared" si="14"/>
        <v>2011</v>
      </c>
      <c r="AG80" s="1" t="n">
        <f t="shared" si="14"/>
        <v>2012</v>
      </c>
      <c r="AH80" s="1" t="n">
        <f t="shared" si="14"/>
        <v>2013</v>
      </c>
      <c r="AI80" s="1" t="n">
        <f t="shared" si="14"/>
        <v>2014</v>
      </c>
      <c r="AJ80" s="1" t="n">
        <f t="shared" si="14"/>
        <v>2015</v>
      </c>
      <c r="AL80" s="1" t="n">
        <f>AJ80+1</f>
        <v>2016</v>
      </c>
      <c r="AM80" s="1" t="n">
        <f>AL80+1</f>
        <v>2017</v>
      </c>
      <c r="AN80" s="1" t="n">
        <f>AM80+1</f>
        <v>2018</v>
      </c>
      <c r="AO80" s="1" t="n">
        <f>AN80+1</f>
        <v>2019</v>
      </c>
      <c r="AP80" s="1" t="n">
        <f>AO80+1</f>
        <v>2020</v>
      </c>
    </row>
    <row r="81">
      <c r="I81" s="1" t="s">
        <v>21</v>
      </c>
      <c r="V81" s="1" t="n">
        <f t="shared" ref="V81:AJ81" si="15">V76/U76</f>
        <v>1.0856275914316937</v>
      </c>
      <c r="W81" s="1" t="n">
        <f t="shared" si="15"/>
        <v>1.1692234760239386</v>
      </c>
      <c r="X81" s="1" t="n">
        <f t="shared" si="15"/>
        <v>1.291443771884764</v>
      </c>
      <c r="Y81" s="1" t="n">
        <f t="shared" si="15"/>
        <v>1.0856926174759549</v>
      </c>
      <c r="Z81" s="1" t="n">
        <f t="shared" si="15"/>
        <v>1.1254059354197221</v>
      </c>
      <c r="AA81" s="1" t="n">
        <f t="shared" si="15"/>
        <v>1.1187548446649722</v>
      </c>
      <c r="AB81" s="1" t="n">
        <f t="shared" si="15"/>
        <v>1.0641138451010055</v>
      </c>
      <c r="AC81" s="1" t="n">
        <f t="shared" si="15"/>
        <v>1.1504325550768777</v>
      </c>
      <c r="AD81" s="1" t="n">
        <f t="shared" si="15"/>
        <v>1.1132443959617335</v>
      </c>
      <c r="AE81" s="1" t="n">
        <f t="shared" si="15"/>
        <v>0.9692107942585475</v>
      </c>
      <c r="AF81" s="1" t="n">
        <f t="shared" si="15"/>
        <v>0.98279672159723042</v>
      </c>
      <c r="AG81" s="1" t="n">
        <f t="shared" si="15"/>
        <v>0.96632050479192277</v>
      </c>
      <c r="AH81" s="1" t="n">
        <f t="shared" si="15"/>
        <v>0.86670386828740353</v>
      </c>
      <c r="AI81" s="1" t="n">
        <f t="shared" si="15"/>
        <v>0.98115540072188001</v>
      </c>
      <c r="AJ81" s="1" t="n">
        <f t="shared" si="15"/>
        <v>0.93832378020916773</v>
      </c>
      <c r="AL81" s="1" t="n">
        <f>AL76/AJ76</f>
        <v>1.0363530862723611</v>
      </c>
      <c r="AM81" s="1" t="n">
        <f t="shared" ref="AM81:AP82" si="16">AM76/AL76</f>
        <v>1.0493512214358482</v>
      </c>
      <c r="AN81" s="1" t="n">
        <f t="shared" si="16"/>
        <v>1.1267891141107629</v>
      </c>
      <c r="AO81" s="1" t="n">
        <f t="shared" si="16"/>
        <v>1.078139019405552</v>
      </c>
      <c r="AP81" s="1" t="n">
        <f t="shared" si="16"/>
        <v>1.0769729150813245</v>
      </c>
    </row>
    <row r="82">
      <c r="I82" s="1" t="s">
        <v>2</v>
      </c>
      <c r="V82" s="1" t="n">
        <f t="shared" ref="V82:AJ82" si="17">V77/U77</f>
        <v>1.0769723002686877</v>
      </c>
      <c r="W82" s="1" t="n">
        <f t="shared" si="17"/>
        <v>1.1052506258283794</v>
      </c>
      <c r="X82" s="1" t="n">
        <f t="shared" si="17"/>
        <v>1.1956344519426989</v>
      </c>
      <c r="Y82" s="1" t="n">
        <f t="shared" si="17"/>
        <v>1.0280504825416195</v>
      </c>
      <c r="Z82" s="1" t="n">
        <f t="shared" si="17"/>
        <v>1.0693339377210598</v>
      </c>
      <c r="AA82" s="1" t="n">
        <f t="shared" si="17"/>
        <v>1.0336071581263291</v>
      </c>
      <c r="AB82" s="1" t="n">
        <f t="shared" si="17"/>
        <v>1.0959997086073476</v>
      </c>
      <c r="AC82" s="1" t="n">
        <f t="shared" si="17"/>
        <v>1.085670119461797</v>
      </c>
      <c r="AD82" s="1" t="n">
        <f t="shared" si="17"/>
        <v>0.98488465802283454</v>
      </c>
      <c r="AE82" s="1" t="n">
        <f t="shared" si="17"/>
        <v>1.0299838024851495</v>
      </c>
      <c r="AF82" s="1" t="n">
        <f t="shared" si="17"/>
        <v>0.97642000760300085</v>
      </c>
      <c r="AG82" s="1" t="n">
        <f t="shared" si="17"/>
        <v>0.92955195557466452</v>
      </c>
      <c r="AH82" s="1" t="n">
        <f t="shared" si="17"/>
        <v>0.88131749643599011</v>
      </c>
      <c r="AI82" s="1" t="n">
        <f t="shared" si="17"/>
        <v>0.9739743154114664</v>
      </c>
      <c r="AJ82" s="1" t="n">
        <f t="shared" si="17"/>
        <v>0.96181354257443885</v>
      </c>
      <c r="AL82" s="1" t="n">
        <f>AL77/AJ77</f>
        <v>1.050012478465475</v>
      </c>
      <c r="AM82" s="1" t="n">
        <f t="shared" si="16"/>
        <v>1.0791650212794095</v>
      </c>
      <c r="AN82" s="1" t="n">
        <f t="shared" si="16"/>
        <v>1.0099980398120094</v>
      </c>
      <c r="AO82" s="1" t="n">
        <f t="shared" si="16"/>
        <v>1.0334798036229229</v>
      </c>
      <c r="AP82" s="1" t="n">
        <f t="shared" si="16"/>
        <v>0.94785897973176347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tabSelected="true" zoomScale="70" zoomScaleNormal="70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N11" sqref="N11"/>
    </sheetView>
  </sheetViews>
  <sheetFormatPr defaultRowHeight="15.0" baseColWidth="10"/>
  <cols>
    <col min="1" max="1" width="20.5703125" hidden="0" customWidth="1"/>
    <col min="2" max="2" width="12.28515625" hidden="0" customWidth="1"/>
    <col min="10" max="10" width="18.85546875" hidden="0" customWidth="1"/>
    <col min="11" max="11" width="29.85546875" hidden="0" customWidth="1"/>
    <col min="12" max="12" width="9.7109375" hidden="0" customWidth="1"/>
    <col min="13" max="13" width="10" hidden="0" customWidth="1"/>
    <col min="14" max="14" width="9.7109375" hidden="0" customWidth="1"/>
    <col min="15" max="15" width="9.42578125" hidden="0" customWidth="1"/>
    <col min="16" max="16" width="10" hidden="0" customWidth="1"/>
    <col min="17" max="17" width="9.42578125" hidden="0" customWidth="1"/>
    <col min="18" max="18" width="10" hidden="0" customWidth="1"/>
    <col min="19" max="19" width="9.7109375" hidden="0" customWidth="1"/>
    <col min="20" max="20" width="10" hidden="0" customWidth="1"/>
    <col min="21" max="21" width="9.42578125" hidden="0" customWidth="1"/>
    <col min="22" max="22" width="10.85546875" hidden="0" customWidth="1"/>
    <col min="23" max="23" width="11" hidden="0" customWidth="1"/>
    <col min="24" max="24" width="11" hidden="0" customWidth="1"/>
    <col min="25" max="25" width="10.5703125" hidden="0" customWidth="1"/>
    <col min="26" max="26" width="11.28515625" hidden="0" customWidth="1"/>
    <col min="27" max="27" width="10.85546875" hidden="0" customWidth="1"/>
    <col min="28" max="28" width="11" hidden="0" customWidth="1"/>
    <col min="29" max="29" width="10.85546875" hidden="0" customWidth="1"/>
    <col min="30" max="30" width="10.85546875" hidden="0" customWidth="1"/>
    <col min="31" max="31" width="10.85546875" hidden="0" customWidth="1"/>
    <col min="32" max="32" width="11" hidden="0" customWidth="1"/>
    <col min="33" max="33" width="10" hidden="0" customWidth="1"/>
    <col min="34" max="34" width="11" hidden="0" customWidth="1"/>
    <col min="35" max="35" width="11.28515625" hidden="0" customWidth="1"/>
    <col min="36" max="36" width="10.85546875" hidden="0" customWidth="1"/>
    <col min="37" max="37" width="10.5703125" hidden="0" customWidth="1"/>
    <col min="38" max="38" width="10.5703125" hidden="0" customWidth="1"/>
    <col min="39" max="39" width="11.28515625" hidden="0" customWidth="1"/>
    <col min="40" max="40" width="10.5703125" hidden="0" customWidth="1"/>
    <col min="41" max="41" width="11.28515625" hidden="0" customWidth="1"/>
    <col min="42" max="42" width="10.28515625" hidden="0" customWidth="1"/>
    <col min="43" max="43" width="10.28515625" hidden="0" customWidth="1"/>
    <col min="44" max="44" width="11" hidden="0" customWidth="1"/>
  </cols>
  <sheetData>
    <row r="1">
      <c r="A1" s="27"/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t="s">
        <v>299</v>
      </c>
    </row>
    <row r="2">
      <c r="A2" s="36" t="str">
        <f t="shared" ref="A2:B8" si="0">J2</f>
        <v>Air Force</v>
      </c>
      <c r="B2" s="36" t="str">
        <f t="shared" si="0"/>
        <v>Air Force</v>
      </c>
      <c r="J2" s="1" t="s">
        <v>300</v>
      </c>
      <c r="K2" s="1" t="s">
        <v>300</v>
      </c>
      <c r="L2" s="9" t="n">
        <v>41032316000</v>
      </c>
      <c r="M2" s="9" t="n">
        <v>43625084000</v>
      </c>
      <c r="N2" s="9" t="n">
        <v>38602723036</v>
      </c>
      <c r="O2" s="9" t="n">
        <v>39452449414</v>
      </c>
      <c r="P2" s="9" t="n">
        <v>43554730825</v>
      </c>
      <c r="Q2" s="9" t="n">
        <v>37076749369</v>
      </c>
      <c r="R2" s="9" t="n">
        <v>39081089944</v>
      </c>
      <c r="S2" s="9" t="n">
        <v>34943056076</v>
      </c>
      <c r="T2" s="9" t="n">
        <v>33653688998</v>
      </c>
      <c r="U2" s="9" t="n">
        <v>35246060466</v>
      </c>
      <c r="V2" s="9" t="n">
        <v>37958902443.9792</v>
      </c>
      <c r="W2" s="9" t="n">
        <v>40633046551.6096</v>
      </c>
      <c r="X2" s="9" t="n">
        <v>47413884734.1348</v>
      </c>
      <c r="Y2" s="9" t="n">
        <v>55557135056.9876</v>
      </c>
      <c r="Z2" s="9" t="n">
        <v>55056695751.7642</v>
      </c>
      <c r="AA2" s="9" t="n">
        <v>55579956703.5775</v>
      </c>
      <c r="AB2" s="9" t="n">
        <v>63139443551.8687</v>
      </c>
      <c r="AC2" s="9" t="n">
        <v>69877137105.4811</v>
      </c>
      <c r="AD2" s="9" t="n">
        <v>63650657765.7006</v>
      </c>
      <c r="AE2" s="9" t="n">
        <v>67810218753.5019</v>
      </c>
      <c r="AF2" s="9" t="n">
        <v>64905685744.4933</v>
      </c>
      <c r="AG2" s="9" t="n">
        <v>65471462897.9409</v>
      </c>
      <c r="AH2" s="9" t="n">
        <v>71493344398.3045</v>
      </c>
      <c r="AI2" s="9" t="n">
        <v>55062490676.1911</v>
      </c>
      <c r="AJ2" s="9" t="n">
        <v>55808455701.0382</v>
      </c>
      <c r="AK2" s="9" t="n">
        <v>52960856012.5237</v>
      </c>
      <c r="AL2" s="9" t="n">
        <v>65088113435.2407</v>
      </c>
      <c r="AM2" s="9" t="n">
        <v>61003844597.2284</v>
      </c>
      <c r="AN2" s="9" t="n">
        <v>71342427868.1534</v>
      </c>
      <c r="AO2" s="9" t="n">
        <v>75846432164.5702</v>
      </c>
      <c r="AP2" s="9" t="n">
        <v>78018463843.8943</v>
      </c>
      <c r="AQ2" s="9" t="n">
        <v>79053709909.6714</v>
      </c>
      <c r="AR2" s="9" t="n">
        <v>78969929143.957</v>
      </c>
      <c r="AS2" t="n">
        <v>45704147804.3506</v>
      </c>
    </row>
    <row r="3">
      <c r="A3" s="36" t="str">
        <f t="shared" si="0"/>
        <v>Army</v>
      </c>
      <c r="B3" s="36" t="str">
        <f t="shared" si="0"/>
        <v>Army</v>
      </c>
      <c r="J3" s="1" t="s">
        <v>301</v>
      </c>
      <c r="K3" s="1" t="s">
        <v>301</v>
      </c>
      <c r="L3" s="9" t="n">
        <v>22813033000</v>
      </c>
      <c r="M3" s="9" t="n">
        <v>34893842000</v>
      </c>
      <c r="N3" s="9" t="n">
        <v>31113808998</v>
      </c>
      <c r="O3" s="9" t="n">
        <v>30657778464</v>
      </c>
      <c r="P3" s="9" t="n">
        <v>20628301908</v>
      </c>
      <c r="Q3" s="9" t="n">
        <v>29493441926</v>
      </c>
      <c r="R3" s="9" t="n">
        <v>31662201213</v>
      </c>
      <c r="S3" s="9" t="n">
        <v>31185929950</v>
      </c>
      <c r="T3" s="9" t="n">
        <v>31088689272</v>
      </c>
      <c r="U3" s="9" t="n">
        <v>33772526734</v>
      </c>
      <c r="V3" s="9" t="n">
        <v>36832486828.7767</v>
      </c>
      <c r="W3" s="9" t="n">
        <v>40556205540.2402</v>
      </c>
      <c r="X3" s="9" t="n">
        <v>46178864016.0089</v>
      </c>
      <c r="Y3" s="9" t="n">
        <v>64206590852.8475</v>
      </c>
      <c r="Z3" s="9" t="n">
        <v>76057437131.0376</v>
      </c>
      <c r="AA3" s="9" t="n">
        <v>95627429712.8361</v>
      </c>
      <c r="AB3" s="9" t="n">
        <v>101678176220.887</v>
      </c>
      <c r="AC3" s="9" t="n">
        <v>118362714057.741</v>
      </c>
      <c r="AD3" s="9" t="n">
        <v>153117508962.607</v>
      </c>
      <c r="AE3" s="9" t="n">
        <v>147186149726.371</v>
      </c>
      <c r="AF3" s="9" t="n">
        <v>141178071592.035</v>
      </c>
      <c r="AG3" s="9" t="n">
        <v>125510926898.914</v>
      </c>
      <c r="AH3" s="9" t="n">
        <v>108978279791.35</v>
      </c>
      <c r="AI3" s="9" t="n">
        <v>87124574688.8817</v>
      </c>
      <c r="AJ3" s="9" t="n">
        <v>75443210895.2841</v>
      </c>
      <c r="AK3" s="9" t="n">
        <v>72720775332.7645</v>
      </c>
      <c r="AL3" s="9" t="n">
        <v>74367578128.5055</v>
      </c>
      <c r="AM3" s="9" t="n">
        <v>78607240078.1273</v>
      </c>
      <c r="AN3" s="9" t="n">
        <v>91560642871.7663</v>
      </c>
      <c r="AO3" s="9" t="n">
        <v>95142996840.7498</v>
      </c>
      <c r="AP3" s="9" t="n">
        <v>100691122122.452</v>
      </c>
      <c r="AQ3" s="9" t="n">
        <v>109889463479.067</v>
      </c>
      <c r="AR3" s="9" t="n">
        <v>112656925401.181</v>
      </c>
      <c r="AS3" t="n">
        <v>44436291988.1892</v>
      </c>
    </row>
    <row r="4">
      <c r="A4" s="36" t="str">
        <f t="shared" si="0"/>
        <v>Navy</v>
      </c>
      <c r="B4" s="36" t="str">
        <f t="shared" si="0"/>
        <v>F-35 JPO</v>
      </c>
      <c r="J4" s="1" t="s">
        <v>302</v>
      </c>
      <c r="K4" s="1" t="s">
        <v>303</v>
      </c>
      <c r="L4" s="9"/>
      <c r="M4" s="9"/>
      <c r="N4" s="9"/>
      <c r="O4" s="9"/>
      <c r="P4" s="9"/>
      <c r="Q4" s="9"/>
      <c r="R4" s="9"/>
      <c r="S4" s="9" t="n">
        <v>82828871</v>
      </c>
      <c r="T4" s="9" t="n">
        <v>650715792</v>
      </c>
      <c r="U4" s="9" t="n">
        <v>693041844</v>
      </c>
      <c r="V4" s="9" t="n">
        <v>178031456</v>
      </c>
      <c r="W4" s="9" t="n">
        <v>268635741</v>
      </c>
      <c r="X4" s="9" t="n">
        <v>6554622</v>
      </c>
      <c r="Y4" s="9" t="n">
        <v>239927692</v>
      </c>
      <c r="Z4" s="9" t="n">
        <v>196180517.0938</v>
      </c>
      <c r="AA4" s="9" t="n">
        <v>297828366</v>
      </c>
      <c r="AB4" s="9" t="n">
        <v>634208169</v>
      </c>
      <c r="AC4" s="9" t="n">
        <v>1065862766.7227</v>
      </c>
      <c r="AD4" s="9" t="n">
        <v>2725377126.3311</v>
      </c>
      <c r="AE4" s="9" t="n">
        <v>3681464062.0067</v>
      </c>
      <c r="AF4" s="9" t="n">
        <v>1874856013.4357</v>
      </c>
      <c r="AG4" s="9" t="n">
        <v>4877655064.5174</v>
      </c>
      <c r="AH4" s="9" t="n">
        <v>4691798600.1306</v>
      </c>
      <c r="AI4" s="9" t="n">
        <v>12181364143.38</v>
      </c>
      <c r="AJ4" s="9" t="n">
        <v>3796342018.2</v>
      </c>
      <c r="AK4" s="9" t="n">
        <v>11389818543.0914</v>
      </c>
      <c r="AL4" s="9" t="n">
        <v>10143588537.0827</v>
      </c>
      <c r="AM4" s="9" t="n">
        <v>24140285523.0243</v>
      </c>
      <c r="AN4" s="9" t="n">
        <v>15993414967.9989</v>
      </c>
      <c r="AO4" s="9" t="n">
        <v>17244736490.1055</v>
      </c>
      <c r="AP4" s="9" t="n">
        <v>35959136464.6929</v>
      </c>
      <c r="AQ4" s="9" t="n">
        <v>9846932233.464</v>
      </c>
      <c r="AR4" s="9" t="n">
        <v>20737931632.3383</v>
      </c>
      <c r="AS4" t="n">
        <v>18232001549.4868</v>
      </c>
    </row>
    <row r="5">
      <c r="A5" s="36" t="str">
        <f t="shared" si="0"/>
        <v>Navy</v>
      </c>
      <c r="B5" s="36" t="str">
        <f t="shared" si="0"/>
        <v>Navy</v>
      </c>
      <c r="J5" s="1" t="s">
        <v>302</v>
      </c>
      <c r="K5" s="1" t="s">
        <v>302</v>
      </c>
      <c r="L5" s="9" t="n">
        <v>43985137405</v>
      </c>
      <c r="M5" s="9" t="n">
        <v>41939949844</v>
      </c>
      <c r="N5" s="9" t="n">
        <v>40644252613</v>
      </c>
      <c r="O5" s="9" t="n">
        <v>37382740962</v>
      </c>
      <c r="P5" s="9" t="n">
        <v>40131281740</v>
      </c>
      <c r="Q5" s="9" t="n">
        <v>38631559907</v>
      </c>
      <c r="R5" s="9" t="n">
        <v>35472291538</v>
      </c>
      <c r="S5" s="9" t="n">
        <v>36232822383</v>
      </c>
      <c r="T5" s="9" t="n">
        <v>37261611868</v>
      </c>
      <c r="U5" s="9" t="n">
        <v>36778132656</v>
      </c>
      <c r="V5" s="9" t="n">
        <v>40298543522.9593</v>
      </c>
      <c r="W5" s="9" t="n">
        <v>41940611227.8412</v>
      </c>
      <c r="X5" s="9" t="n">
        <v>47787997991.0858</v>
      </c>
      <c r="Y5" s="9" t="n">
        <v>56619600408.4725</v>
      </c>
      <c r="Z5" s="9" t="n">
        <v>60624157337.4378</v>
      </c>
      <c r="AA5" s="9" t="n">
        <v>65284982070.5485</v>
      </c>
      <c r="AB5" s="9" t="n">
        <v>74324660046.2138</v>
      </c>
      <c r="AC5" s="9" t="n">
        <v>84721454244.1754</v>
      </c>
      <c r="AD5" s="9" t="n">
        <v>93702223562.6036</v>
      </c>
      <c r="AE5" s="9" t="n">
        <v>92072835814.5518</v>
      </c>
      <c r="AF5" s="9" t="n">
        <v>86214798268.911</v>
      </c>
      <c r="AG5" s="9" t="n">
        <v>99171229641.2132</v>
      </c>
      <c r="AH5" s="9" t="n">
        <v>89920486396.6545</v>
      </c>
      <c r="AI5" s="9" t="n">
        <v>81817021262.7172</v>
      </c>
      <c r="AJ5" s="9" t="n">
        <v>80331823372.8819</v>
      </c>
      <c r="AK5" s="9" t="n">
        <v>73495343308.9281</v>
      </c>
      <c r="AL5" s="9" t="n">
        <v>82830967699.4871</v>
      </c>
      <c r="AM5" s="9" t="n">
        <v>85325840512.4266</v>
      </c>
      <c r="AN5" s="9" t="n">
        <v>92253373947.6702</v>
      </c>
      <c r="AO5" s="9" t="n">
        <v>104751998616.071</v>
      </c>
      <c r="AP5" s="9" t="n">
        <v>114343171759.308</v>
      </c>
      <c r="AQ5" s="9" t="n">
        <v>101808594658.624</v>
      </c>
      <c r="AR5" s="9" t="n">
        <v>103132344471.962</v>
      </c>
      <c r="AS5" t="n">
        <v>56493914732.976</v>
      </c>
    </row>
    <row r="6">
      <c r="A6" s="36" t="str">
        <f t="shared" si="0"/>
        <v>Other DoD</v>
      </c>
      <c r="B6" s="36" t="str">
        <f t="shared" si="0"/>
        <v>DLA</v>
      </c>
      <c r="J6" s="1" t="s">
        <v>304</v>
      </c>
      <c r="K6" s="1" t="s">
        <v>305</v>
      </c>
      <c r="L6" s="9" t="n">
        <v>9188590000</v>
      </c>
      <c r="M6" s="9" t="n">
        <v>11683472000</v>
      </c>
      <c r="N6" s="9" t="n">
        <v>6901945039</v>
      </c>
      <c r="O6" s="9" t="n">
        <v>7925523004</v>
      </c>
      <c r="P6" s="9" t="n">
        <v>6684428944</v>
      </c>
      <c r="Q6" s="9" t="n">
        <v>6635930451</v>
      </c>
      <c r="R6" s="9" t="n">
        <v>7225251729</v>
      </c>
      <c r="S6" s="9" t="n">
        <v>7958666470</v>
      </c>
      <c r="T6" s="9" t="n">
        <v>7294689216</v>
      </c>
      <c r="U6" s="9" t="n">
        <v>7746287061</v>
      </c>
      <c r="V6" s="9" t="n">
        <v>9580614163.6178</v>
      </c>
      <c r="W6" s="9" t="n">
        <v>11426471526.7901</v>
      </c>
      <c r="X6" s="9" t="n">
        <v>14591296027.8973</v>
      </c>
      <c r="Y6" s="9" t="n">
        <v>17678992692.3094</v>
      </c>
      <c r="Z6" s="9" t="n">
        <v>19619639944.4317</v>
      </c>
      <c r="AA6" s="9" t="n">
        <v>27914804284.9725</v>
      </c>
      <c r="AB6" s="9" t="n">
        <v>32598901936.0778</v>
      </c>
      <c r="AC6" s="9" t="n">
        <v>30639812861.4552</v>
      </c>
      <c r="AD6" s="9" t="n">
        <v>35719284713.0022</v>
      </c>
      <c r="AE6" s="9" t="n">
        <v>38025569517.007</v>
      </c>
      <c r="AF6" s="9" t="n">
        <v>34948183114.0006</v>
      </c>
      <c r="AG6" s="9" t="n">
        <v>36156678383.9385</v>
      </c>
      <c r="AH6" s="9" t="n">
        <v>43190009229.5849</v>
      </c>
      <c r="AI6" s="9" t="n">
        <v>33769600615.4319</v>
      </c>
      <c r="AJ6" s="9" t="n">
        <v>32283075014.6749</v>
      </c>
      <c r="AK6" s="9" t="n">
        <v>30860856931.4905</v>
      </c>
      <c r="AL6" s="9" t="n">
        <v>30241626200.6793</v>
      </c>
      <c r="AM6" s="9" t="n">
        <v>35336966924.9736</v>
      </c>
      <c r="AN6" s="9" t="n">
        <v>45474303890.7881</v>
      </c>
      <c r="AO6" s="9" t="n">
        <v>44192627707.4269</v>
      </c>
      <c r="AP6" s="9" t="n">
        <v>41960520766.3436</v>
      </c>
      <c r="AQ6" s="9" t="n">
        <v>39146214671.2819</v>
      </c>
      <c r="AR6" s="9" t="n">
        <v>48168708988.3562</v>
      </c>
      <c r="AS6" t="n">
        <v>21510461385.6403</v>
      </c>
    </row>
    <row r="7">
      <c r="A7" s="36" t="str">
        <f t="shared" si="0"/>
        <v>Other DoD</v>
      </c>
      <c r="B7" s="36" t="str">
        <f t="shared" si="0"/>
        <v>MDA</v>
      </c>
      <c r="J7" s="1" t="s">
        <v>304</v>
      </c>
      <c r="K7" s="1" t="s">
        <v>306</v>
      </c>
      <c r="L7" s="9"/>
      <c r="M7" s="9"/>
      <c r="N7" s="9"/>
      <c r="O7" s="9"/>
      <c r="P7" s="9" t="n">
        <v>343747860</v>
      </c>
      <c r="Q7" s="9" t="n">
        <v>251594273</v>
      </c>
      <c r="R7" s="9" t="n">
        <v>300305090</v>
      </c>
      <c r="S7" s="9" t="n">
        <v>388928264</v>
      </c>
      <c r="T7" s="9" t="n">
        <v>552081489</v>
      </c>
      <c r="U7" s="9" t="n">
        <v>925862742</v>
      </c>
      <c r="V7" s="9" t="n">
        <v>1373879916</v>
      </c>
      <c r="W7" s="9" t="n">
        <v>1673010902</v>
      </c>
      <c r="X7" s="9" t="n">
        <v>2485964870.8281</v>
      </c>
      <c r="Y7" s="9" t="n">
        <v>2671495105.0938</v>
      </c>
      <c r="Z7" s="9" t="n">
        <v>3382922949.586</v>
      </c>
      <c r="AA7" s="9" t="n">
        <v>3841746302.1563</v>
      </c>
      <c r="AB7" s="9" t="n">
        <v>3492627123.4842</v>
      </c>
      <c r="AC7" s="9" t="n">
        <v>4929029582.7202</v>
      </c>
      <c r="AD7" s="9" t="n">
        <v>5760262871.0691</v>
      </c>
      <c r="AE7" s="9" t="n">
        <v>5673422750.5378</v>
      </c>
      <c r="AF7" s="9" t="n">
        <v>5356951767.0357</v>
      </c>
      <c r="AG7" s="9" t="n">
        <v>5382146532.3794</v>
      </c>
      <c r="AH7" s="9" t="n">
        <v>6877002433.8232</v>
      </c>
      <c r="AI7" s="9" t="n">
        <v>7703008831.9635</v>
      </c>
      <c r="AJ7" s="9" t="n">
        <v>6050847486.8789</v>
      </c>
      <c r="AK7" s="9" t="n">
        <v>4688499792.4277</v>
      </c>
      <c r="AL7" s="9" t="n">
        <v>6589081606.021</v>
      </c>
      <c r="AM7" s="9" t="n">
        <v>5413263859.5578</v>
      </c>
      <c r="AN7" s="9" t="n">
        <v>8293301636.4348</v>
      </c>
      <c r="AO7" s="9" t="n">
        <v>8812739694.283</v>
      </c>
      <c r="AP7" s="9" t="n">
        <v>12327217810.823</v>
      </c>
      <c r="AQ7" s="9" t="n">
        <v>8816866025.2676</v>
      </c>
      <c r="AR7" s="9" t="n">
        <v>9841067323.8948</v>
      </c>
      <c r="AS7" t="n">
        <v>4777405017.3465</v>
      </c>
    </row>
    <row r="8">
      <c r="A8" s="36" t="str">
        <f t="shared" si="0"/>
        <v>Other DoD</v>
      </c>
      <c r="B8" s="36" t="str">
        <f t="shared" si="0"/>
        <v>Other DoD</v>
      </c>
      <c r="J8" s="1" t="s">
        <v>304</v>
      </c>
      <c r="K8" s="1" t="s">
        <v>304</v>
      </c>
      <c r="L8" s="9" t="n">
        <v>3331053000</v>
      </c>
      <c r="M8" s="9" t="n">
        <v>4011846000</v>
      </c>
      <c r="N8" s="9" t="n">
        <v>6143930864</v>
      </c>
      <c r="O8" s="9" t="n">
        <v>5954890298</v>
      </c>
      <c r="P8" s="9" t="n">
        <v>5819411448</v>
      </c>
      <c r="Q8" s="9" t="n">
        <v>4502738942</v>
      </c>
      <c r="R8" s="9" t="n">
        <v>4707639584</v>
      </c>
      <c r="S8" s="9" t="n">
        <v>5189919865</v>
      </c>
      <c r="T8" s="9" t="n">
        <v>6464405532</v>
      </c>
      <c r="U8" s="9" t="n">
        <v>7023124985</v>
      </c>
      <c r="V8" s="9" t="n">
        <v>5956028175.0544</v>
      </c>
      <c r="W8" s="9" t="n">
        <v>7495657054.3552</v>
      </c>
      <c r="X8" s="9" t="n">
        <v>11345958964.1735</v>
      </c>
      <c r="Y8" s="9" t="n">
        <v>14559345704.6262</v>
      </c>
      <c r="Z8" s="9" t="n">
        <v>14824923417.4379</v>
      </c>
      <c r="AA8" s="9" t="n">
        <v>17116613585.7993</v>
      </c>
      <c r="AB8" s="9" t="n">
        <v>19297161063.3221</v>
      </c>
      <c r="AC8" s="9" t="n">
        <v>18557469962.6133</v>
      </c>
      <c r="AD8" s="9" t="n">
        <v>23312784746.0908</v>
      </c>
      <c r="AE8" s="9" t="n">
        <v>27105720163.0093</v>
      </c>
      <c r="AF8" s="9" t="n">
        <v>27925322341.0966</v>
      </c>
      <c r="AG8" s="9" t="n">
        <v>31995816542.2591</v>
      </c>
      <c r="AH8" s="9" t="n">
        <v>32485509805.7394</v>
      </c>
      <c r="AI8" s="9" t="n">
        <v>28922992124.116</v>
      </c>
      <c r="AJ8" s="9" t="n">
        <v>29570606135.541</v>
      </c>
      <c r="AK8" s="9" t="n">
        <v>28068291845.3985</v>
      </c>
      <c r="AL8" s="9" t="n">
        <v>29100830021.3758</v>
      </c>
      <c r="AM8" s="9" t="n">
        <v>30788405310.0002</v>
      </c>
      <c r="AN8" s="9" t="n">
        <v>34038355570.6401</v>
      </c>
      <c r="AO8" s="9" t="n">
        <v>37863874636.7387</v>
      </c>
      <c r="AP8" s="9" t="n">
        <v>39301866336.0736</v>
      </c>
      <c r="AQ8" s="9" t="n">
        <v>38502107620.2811</v>
      </c>
      <c r="AR8" s="9" t="n">
        <v>40813785087.514</v>
      </c>
      <c r="AS8" t="n">
        <v>24846323892.7362</v>
      </c>
    </row>
    <row r="9">
      <c r="A9" s="9"/>
      <c r="B9" s="36" t="str">
        <f>K9</f>
        <v>Grand Total</v>
      </c>
      <c r="K9" s="38" t="s">
        <v>36</v>
      </c>
      <c r="L9" s="9" t="n">
        <f t="shared" ref="L9:AR9" si="1">SUM(L2:L8)</f>
        <v>120350129405</v>
      </c>
      <c r="M9" s="9" t="n">
        <f t="shared" si="1"/>
        <v>136154193844</v>
      </c>
      <c r="N9" s="9" t="n">
        <f t="shared" si="1"/>
        <v>123406660550</v>
      </c>
      <c r="O9" s="9" t="n">
        <f t="shared" si="1"/>
        <v>121373382142</v>
      </c>
      <c r="P9" s="9" t="n">
        <f t="shared" si="1"/>
        <v>117161902725</v>
      </c>
      <c r="Q9" s="9" t="n">
        <f t="shared" si="1"/>
        <v>116592014868</v>
      </c>
      <c r="R9" s="9" t="n">
        <f t="shared" si="1"/>
        <v>118448779098</v>
      </c>
      <c r="S9" s="9" t="n">
        <f t="shared" si="1"/>
        <v>115982151879</v>
      </c>
      <c r="T9" s="9" t="n">
        <f t="shared" si="1"/>
        <v>116965882167</v>
      </c>
      <c r="U9" s="9" t="n">
        <f t="shared" si="1"/>
        <v>122185036488</v>
      </c>
      <c r="V9" s="9" t="n">
        <f t="shared" si="1"/>
        <v>132178486506.38741</v>
      </c>
      <c r="W9" s="9" t="n">
        <f t="shared" si="1"/>
        <v>143993638543.8363</v>
      </c>
      <c r="X9" s="9" t="n">
        <f t="shared" si="1"/>
        <v>169810521226.12839</v>
      </c>
      <c r="Y9" s="9" t="n">
        <f t="shared" si="1"/>
        <v>211533087512.33701</v>
      </c>
      <c r="Z9" s="9" t="n">
        <f t="shared" si="1"/>
        <v>229761957048.78897</v>
      </c>
      <c r="AA9" s="9" t="n">
        <f t="shared" si="1"/>
        <v>265663361025.8902</v>
      </c>
      <c r="AB9" s="9" t="n">
        <f t="shared" si="1"/>
        <v>295165178110.85358</v>
      </c>
      <c r="AC9" s="9" t="n">
        <f t="shared" si="1"/>
        <v>328153480580.90887</v>
      </c>
      <c r="AD9" s="9" t="n">
        <f t="shared" si="1"/>
        <v>377988099747.40442</v>
      </c>
      <c r="AE9" s="9" t="n">
        <f t="shared" si="1"/>
        <v>381555380786.98547</v>
      </c>
      <c r="AF9" s="9" t="n">
        <f t="shared" si="1"/>
        <v>362403868841.00793</v>
      </c>
      <c r="AG9" s="9" t="n">
        <f t="shared" si="1"/>
        <v>368565915961.16248</v>
      </c>
      <c r="AH9" s="9" t="n">
        <f t="shared" si="1"/>
        <v>357636430655.58704</v>
      </c>
      <c r="AI9" s="9" t="n">
        <f t="shared" si="1"/>
        <v>306581052342.68146</v>
      </c>
      <c r="AJ9" s="9" t="n">
        <f t="shared" si="1"/>
        <v>283284360624.49896</v>
      </c>
      <c r="AK9" s="9" t="n">
        <f t="shared" si="1"/>
        <v>274184441766.62439</v>
      </c>
      <c r="AL9" s="9" t="n">
        <f t="shared" si="1"/>
        <v>298361785628.39209</v>
      </c>
      <c r="AM9" s="9" t="n">
        <f t="shared" si="1"/>
        <v>320615846805.3382</v>
      </c>
      <c r="AN9" s="9" t="n">
        <f t="shared" si="1"/>
        <v>358955820753.45178</v>
      </c>
      <c r="AO9" s="9" t="n">
        <f t="shared" si="1"/>
        <v>383855406149.94513</v>
      </c>
      <c r="AP9" s="9" t="n">
        <f t="shared" si="1"/>
        <v>422601499103.5874</v>
      </c>
      <c r="AQ9" s="9" t="n">
        <f t="shared" si="1"/>
        <v>387063888597.65698</v>
      </c>
      <c r="AR9" s="9" t="n">
        <f t="shared" si="1"/>
        <v>414320692049.20325</v>
      </c>
    </row>
    <row r="12">
      <c r="C12" s="7" t="n">
        <v>1000000000</v>
      </c>
    </row>
    <row r="13">
      <c r="C13" s="19" t="n">
        <f t="shared" ref="C13:C21" si="2">AK13</f>
        <v>2015</v>
      </c>
      <c r="D13" s="19" t="n">
        <f t="shared" ref="D13:D21" si="3">AQ13</f>
        <v>2021</v>
      </c>
      <c r="E13" s="19" t="n">
        <f t="shared" ref="E13:E21" si="4">AR13</f>
        <v>2022</v>
      </c>
      <c r="F13" s="1" t="str">
        <f>D13&amp;"-"&amp;$E13</f>
        <v>2021-2022</v>
      </c>
      <c r="G13" s="1" t="str">
        <f>C13&amp;"-"&amp;$E13</f>
        <v>2015-2022</v>
      </c>
      <c r="H13" s="1" t="str">
        <f>"Share "&amp;AR13</f>
        <v>Share 2022</v>
      </c>
      <c r="K13" s="1" t="s">
        <v>34</v>
      </c>
      <c r="L13" s="1" t="n">
        <f>L1+0</f>
        <v>1990</v>
      </c>
      <c r="M13" s="1" t="n">
        <f t="shared" ref="M13:AR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27" t="n">
        <f t="shared" si="5"/>
        <v>2000</v>
      </c>
      <c r="W13" s="27" t="n">
        <f t="shared" si="5"/>
        <v>2001</v>
      </c>
      <c r="X13" s="27" t="n">
        <f t="shared" si="5"/>
        <v>2002</v>
      </c>
      <c r="Y13" s="27" t="n">
        <f t="shared" si="5"/>
        <v>2003</v>
      </c>
      <c r="Z13" s="27" t="n">
        <f t="shared" si="5"/>
        <v>2004</v>
      </c>
      <c r="AA13" s="27" t="n">
        <f t="shared" si="5"/>
        <v>2005</v>
      </c>
      <c r="AB13" s="27" t="n">
        <f t="shared" si="5"/>
        <v>2006</v>
      </c>
      <c r="AC13" s="27" t="n">
        <f t="shared" si="5"/>
        <v>2007</v>
      </c>
      <c r="AD13" s="27" t="n">
        <f t="shared" si="5"/>
        <v>2008</v>
      </c>
      <c r="AE13" s="27" t="n">
        <f t="shared" si="5"/>
        <v>2009</v>
      </c>
      <c r="AF13" s="27" t="n">
        <f t="shared" si="5"/>
        <v>2010</v>
      </c>
      <c r="AG13" s="27" t="n">
        <f t="shared" si="5"/>
        <v>2011</v>
      </c>
      <c r="AH13" s="27" t="n">
        <f t="shared" si="5"/>
        <v>2012</v>
      </c>
      <c r="AI13" s="27" t="n">
        <f t="shared" si="5"/>
        <v>2013</v>
      </c>
      <c r="AJ13" s="27" t="n">
        <f t="shared" si="5"/>
        <v>2014</v>
      </c>
      <c r="AK13" s="27" t="n">
        <f t="shared" si="5"/>
        <v>2015</v>
      </c>
      <c r="AL13" s="27" t="n">
        <f t="shared" si="5"/>
        <v>2016</v>
      </c>
      <c r="AM13" s="27" t="n">
        <f t="shared" si="5"/>
        <v>2017</v>
      </c>
      <c r="AN13" s="27" t="n">
        <f t="shared" si="5"/>
        <v>2018</v>
      </c>
      <c r="AO13" s="27" t="n">
        <f t="shared" si="5"/>
        <v>2019</v>
      </c>
      <c r="AP13" s="27" t="n">
        <f t="shared" si="5"/>
        <v>2020</v>
      </c>
      <c r="AQ13" s="27" t="n">
        <f t="shared" si="5"/>
        <v>2021</v>
      </c>
      <c r="AR13" s="27" t="n">
        <f t="shared" si="5"/>
        <v>2022</v>
      </c>
    </row>
    <row r="14">
      <c r="A14" s="36" t="str">
        <f t="shared" ref="A14:B20" si="6">J14</f>
        <v>Air Force</v>
      </c>
      <c r="B14" s="36" t="str">
        <f t="shared" si="6"/>
        <v>Air Force</v>
      </c>
      <c r="C14" s="17" t="n">
        <f t="shared" si="2"/>
        <v>63.523769894461594</v>
      </c>
      <c r="D14" s="17" t="n">
        <f t="shared" si="3"/>
        <v>84.531151339155471</v>
      </c>
      <c r="E14" s="17" t="n">
        <f t="shared" si="4"/>
        <v>78.969929143957003</v>
      </c>
      <c r="F14" s="33" t="n">
        <f t="shared" ref="F14:F21" si="7">(AR14/AQ14)-1</f>
        <v>-6.5789026969309328E-2</v>
      </c>
      <c r="G14" s="16" t="n">
        <f t="shared" ref="G14:G21" si="8">(AR14/AK14)-1</f>
        <v>0.24315558215700461</v>
      </c>
      <c r="H14" s="30" t="n">
        <f t="shared" ref="H14:H21" si="9">AR25</f>
        <v>0.19060097808143942</v>
      </c>
      <c r="I14" s="16"/>
      <c r="J14" s="1" t="str">
        <f t="shared" ref="J14:K20" si="10">J2</f>
        <v>Air Force</v>
      </c>
      <c r="K14" s="1" t="str">
        <f t="shared" si="10"/>
        <v>Air Force</v>
      </c>
      <c r="L14" s="26" t="n">
        <f t="shared" ref="L14:AR14" si="11">IF(L2="","",L2/VLOOKUP(L$13,deflator,2,FALSE)/$C$12)</f>
        <v>81.553023298562522</v>
      </c>
      <c r="M14" s="26" t="n">
        <f t="shared" si="11"/>
        <v>83.720006592959407</v>
      </c>
      <c r="N14" s="26" t="n">
        <f t="shared" si="11"/>
        <v>72.275362881449141</v>
      </c>
      <c r="O14" s="26" t="n">
        <f t="shared" si="11"/>
        <v>72.170931992966885</v>
      </c>
      <c r="P14" s="26" t="n">
        <f t="shared" si="11"/>
        <v>77.976219082694598</v>
      </c>
      <c r="Q14" s="26" t="n">
        <f t="shared" si="11"/>
        <v>65.001740875744744</v>
      </c>
      <c r="R14" s="26" t="n">
        <f t="shared" si="11"/>
        <v>67.251730788511622</v>
      </c>
      <c r="S14" s="26" t="n">
        <f t="shared" si="11"/>
        <v>59.081351363283304</v>
      </c>
      <c r="T14" s="26" t="n">
        <f t="shared" si="11"/>
        <v>56.199563119589463</v>
      </c>
      <c r="U14" s="26" t="n">
        <f t="shared" si="11"/>
        <v>58.13407199225621</v>
      </c>
      <c r="V14" s="26" t="n">
        <f t="shared" si="11"/>
        <v>61.331339334993629</v>
      </c>
      <c r="W14" s="26" t="n">
        <f t="shared" si="11"/>
        <v>64.097702055623074</v>
      </c>
      <c r="X14" s="26" t="n">
        <f t="shared" si="11"/>
        <v>73.632143353641268</v>
      </c>
      <c r="Y14" s="26" t="n">
        <f t="shared" si="11"/>
        <v>84.660092220056185</v>
      </c>
      <c r="Z14" s="26" t="n">
        <f t="shared" si="11"/>
        <v>81.895696836487275</v>
      </c>
      <c r="AA14" s="26" t="n">
        <f t="shared" si="11"/>
        <v>80.238266061640658</v>
      </c>
      <c r="AB14" s="26" t="n">
        <f t="shared" si="11"/>
        <v>88.277452230531722</v>
      </c>
      <c r="AC14" s="26" t="n">
        <f t="shared" si="11"/>
        <v>95.089992165560602</v>
      </c>
      <c r="AD14" s="26" t="n">
        <f t="shared" si="11"/>
        <v>84.847330677708115</v>
      </c>
      <c r="AE14" s="26" t="n">
        <f t="shared" si="11"/>
        <v>89.482771171351033</v>
      </c>
      <c r="AF14" s="26" t="n">
        <f t="shared" si="11"/>
        <v>84.911417022579897</v>
      </c>
      <c r="AG14" s="26" t="n">
        <f t="shared" si="11"/>
        <v>83.959483899851307</v>
      </c>
      <c r="AH14" s="26" t="n">
        <f t="shared" si="11"/>
        <v>90.031568583606827</v>
      </c>
      <c r="AI14" s="26" t="n">
        <f t="shared" si="11"/>
        <v>68.094072942847163</v>
      </c>
      <c r="AJ14" s="26" t="n">
        <f t="shared" si="11"/>
        <v>67.706732445929049</v>
      </c>
      <c r="AK14" s="26" t="n">
        <f t="shared" si="11"/>
        <v>63.523769894461594</v>
      </c>
      <c r="AL14" s="26" t="n">
        <f t="shared" si="11"/>
        <v>77.428170502521155</v>
      </c>
      <c r="AM14" s="26" t="n">
        <f t="shared" si="11"/>
        <v>71.296651080839482</v>
      </c>
      <c r="AN14" s="26" t="n">
        <f t="shared" si="11"/>
        <v>81.46673866984294</v>
      </c>
      <c r="AO14" s="26" t="n">
        <f t="shared" si="11"/>
        <v>84.94611529841265</v>
      </c>
      <c r="AP14" s="26" t="n">
        <f t="shared" si="11"/>
        <v>86.228411069188098</v>
      </c>
      <c r="AQ14" s="26" t="n">
        <f t="shared" si="11"/>
        <v>84.531151339155471</v>
      </c>
      <c r="AR14" s="26" t="n">
        <f t="shared" si="11"/>
        <v>78.969929143957003</v>
      </c>
    </row>
    <row r="15">
      <c r="A15" s="36" t="str">
        <f t="shared" si="6"/>
        <v>Army</v>
      </c>
      <c r="B15" s="36" t="str">
        <f t="shared" si="6"/>
        <v>Army</v>
      </c>
      <c r="C15" s="17" t="n">
        <f t="shared" si="2"/>
        <v>87.224757048734148</v>
      </c>
      <c r="D15" s="17" t="n">
        <f t="shared" si="3"/>
        <v>117.50344011105274</v>
      </c>
      <c r="E15" s="17" t="n">
        <f t="shared" si="4"/>
        <v>112.656925401181</v>
      </c>
      <c r="F15" s="33" t="n">
        <f t="shared" si="7"/>
        <v>-4.1245726127603466E-2</v>
      </c>
      <c r="G15" s="16" t="n">
        <f t="shared" si="8"/>
        <v>0.2915705266824351</v>
      </c>
      <c r="H15" s="30" t="n">
        <f t="shared" si="9"/>
        <v>0.27190755268337469</v>
      </c>
      <c r="I15" s="16"/>
      <c r="J15" s="1" t="str">
        <f t="shared" si="10"/>
        <v>Army</v>
      </c>
      <c r="K15" s="1" t="str">
        <f t="shared" si="10"/>
        <v>Army</v>
      </c>
      <c r="L15" s="26" t="n">
        <f t="shared" ref="L15:AR15" si="12">IF(L3="","",L3/VLOOKUP(L$13,deflator,2,FALSE)/$C$12)</f>
        <v>45.341623216195636</v>
      </c>
      <c r="M15" s="26" t="n">
        <f t="shared" si="12"/>
        <v>66.964058620349803</v>
      </c>
      <c r="N15" s="26" t="n">
        <f t="shared" si="12"/>
        <v>58.253969126929327</v>
      </c>
      <c r="O15" s="26" t="n">
        <f t="shared" si="12"/>
        <v>56.082714189999848</v>
      </c>
      <c r="P15" s="26" t="n">
        <f t="shared" si="12"/>
        <v>36.930936282101904</v>
      </c>
      <c r="Q15" s="26" t="n">
        <f t="shared" si="12"/>
        <v>51.70693499928538</v>
      </c>
      <c r="R15" s="26" t="n">
        <f t="shared" si="12"/>
        <v>54.485118895085286</v>
      </c>
      <c r="S15" s="26" t="n">
        <f t="shared" si="12"/>
        <v>52.72884206118944</v>
      </c>
      <c r="T15" s="26" t="n">
        <f t="shared" si="12"/>
        <v>51.916173443894969</v>
      </c>
      <c r="U15" s="26" t="n">
        <f t="shared" si="12"/>
        <v>55.703658070060854</v>
      </c>
      <c r="V15" s="26" t="n">
        <f t="shared" si="12"/>
        <v>59.511355776981723</v>
      </c>
      <c r="W15" s="26" t="n">
        <f t="shared" si="12"/>
        <v>63.976487116788675</v>
      </c>
      <c r="X15" s="26" t="n">
        <f t="shared" si="12"/>
        <v>71.71419836618287</v>
      </c>
      <c r="Y15" s="26" t="n">
        <f t="shared" si="12"/>
        <v>97.840464544505252</v>
      </c>
      <c r="Z15" s="26" t="n">
        <f t="shared" si="12"/>
        <v>113.13386552523096</v>
      </c>
      <c r="AA15" s="26" t="n">
        <f t="shared" si="12"/>
        <v>138.05298894008493</v>
      </c>
      <c r="AB15" s="26" t="n">
        <f t="shared" si="12"/>
        <v>142.15979488088607</v>
      </c>
      <c r="AC15" s="26" t="n">
        <f t="shared" si="12"/>
        <v>161.06998681779484</v>
      </c>
      <c r="AD15" s="26" t="n">
        <f t="shared" si="12"/>
        <v>204.10805436323446</v>
      </c>
      <c r="AE15" s="26" t="n">
        <f t="shared" si="12"/>
        <v>194.22772552074829</v>
      </c>
      <c r="AF15" s="26" t="n">
        <f t="shared" si="12"/>
        <v>184.69306616041681</v>
      </c>
      <c r="AG15" s="26" t="n">
        <f t="shared" si="12"/>
        <v>160.95306534774559</v>
      </c>
      <c r="AH15" s="26" t="n">
        <f t="shared" si="12"/>
        <v>137.23634771506235</v>
      </c>
      <c r="AI15" s="26" t="n">
        <f t="shared" si="12"/>
        <v>107.74425695466256</v>
      </c>
      <c r="AJ15" s="26" t="n">
        <f t="shared" si="12"/>
        <v>91.527587187003576</v>
      </c>
      <c r="AK15" s="26" t="n">
        <f t="shared" si="12"/>
        <v>87.224757048734148</v>
      </c>
      <c r="AL15" s="26" t="n">
        <f t="shared" si="12"/>
        <v>88.466929140948949</v>
      </c>
      <c r="AM15" s="26" t="n">
        <f t="shared" si="12"/>
        <v>91.870160074020177</v>
      </c>
      <c r="AN15" s="26" t="n">
        <f t="shared" si="12"/>
        <v>104.55415084922696</v>
      </c>
      <c r="AO15" s="26" t="n">
        <f t="shared" si="12"/>
        <v>106.55778721317577</v>
      </c>
      <c r="AP15" s="26" t="n">
        <f t="shared" si="12"/>
        <v>111.28693185711955</v>
      </c>
      <c r="AQ15" s="26" t="n">
        <f t="shared" si="12"/>
        <v>117.50344011105274</v>
      </c>
      <c r="AR15" s="26" t="n">
        <f t="shared" si="12"/>
        <v>112.656925401181</v>
      </c>
    </row>
    <row r="16">
      <c r="A16" s="36" t="str">
        <f t="shared" si="6"/>
        <v>Navy</v>
      </c>
      <c r="B16" s="36" t="str">
        <f t="shared" si="6"/>
        <v>F-35 JPO</v>
      </c>
      <c r="C16" s="17" t="n">
        <f t="shared" si="2"/>
        <v>13.661490140943295</v>
      </c>
      <c r="D16" s="17" t="n">
        <f t="shared" si="3"/>
        <v>10.529202485303241</v>
      </c>
      <c r="E16" s="17" t="n">
        <f t="shared" si="4"/>
        <v>20.737931632338299</v>
      </c>
      <c r="F16" s="33" t="n">
        <f t="shared" si="7"/>
        <v>0.96956337968469097</v>
      </c>
      <c r="G16" s="16" t="n">
        <f t="shared" si="8"/>
        <v>0.5179845989265115</v>
      </c>
      <c r="H16" s="30" t="n">
        <f t="shared" si="9"/>
        <v>5.0052850437591792E-2</v>
      </c>
      <c r="I16" s="16"/>
      <c r="J16" s="1" t="str">
        <f t="shared" si="10"/>
        <v>Navy</v>
      </c>
      <c r="K16" s="1" t="str">
        <f t="shared" si="10"/>
        <v>F-35 JPO</v>
      </c>
      <c r="L16" s="26" t="str">
        <f t="shared" ref="L16:AR16" si="13">IF(L4="","",L4/VLOOKUP(L$13,deflator,2,FALSE)/$C$12)</f>
      </c>
      <c r="M16" s="26" t="str">
        <f t="shared" si="13"/>
      </c>
      <c r="N16" s="26" t="str">
        <f t="shared" si="13"/>
      </c>
      <c r="O16" s="26" t="str">
        <f t="shared" si="13"/>
      </c>
      <c r="P16" s="26" t="str">
        <f t="shared" si="13"/>
      </c>
      <c r="Q16" s="26" t="str">
        <f t="shared" si="13"/>
      </c>
      <c r="R16" s="26" t="str">
        <f t="shared" si="13"/>
      </c>
      <c r="S16" s="26" t="n">
        <f t="shared" si="13"/>
        <v>0.14004618313668835</v>
      </c>
      <c r="T16" s="26" t="n">
        <f t="shared" si="13"/>
        <v>1.0866548159873637</v>
      </c>
      <c r="U16" s="26" t="n">
        <f t="shared" si="13"/>
        <v>1.1430878776255571</v>
      </c>
      <c r="V16" s="26" t="n">
        <f t="shared" si="13"/>
        <v>0.28765077326335797</v>
      </c>
      <c r="W16" s="26" t="n">
        <f t="shared" si="13"/>
        <v>0.42376674036093004</v>
      </c>
      <c r="X16" s="26" t="n">
        <f t="shared" si="13"/>
        <v>1.0179104062854168E-2</v>
      </c>
      <c r="Y16" s="26" t="n">
        <f t="shared" si="13"/>
        <v>0.36561101485938652</v>
      </c>
      <c r="Z16" s="26" t="n">
        <f t="shared" si="13"/>
        <v>0.29181446386789994</v>
      </c>
      <c r="AA16" s="26" t="n">
        <f t="shared" si="13"/>
        <v>0.42996132219501182</v>
      </c>
      <c r="AB16" s="26" t="n">
        <f t="shared" si="13"/>
        <v>0.88670850095658638</v>
      </c>
      <c r="AC16" s="26" t="n">
        <f t="shared" si="13"/>
        <v>1.450444112846665</v>
      </c>
      <c r="AD16" s="26" t="n">
        <f t="shared" si="13"/>
        <v>3.6329706930991907</v>
      </c>
      <c r="AE16" s="26" t="n">
        <f t="shared" si="13"/>
        <v>4.8580820456221492</v>
      </c>
      <c r="AF16" s="26" t="n">
        <f t="shared" si="13"/>
        <v>2.4527386004489884</v>
      </c>
      <c r="AG16" s="26" t="n">
        <f t="shared" si="13"/>
        <v>6.2550214052305302</v>
      </c>
      <c r="AH16" s="26" t="n">
        <f t="shared" si="13"/>
        <v>5.9083819760171448</v>
      </c>
      <c r="AI16" s="26" t="n">
        <f t="shared" si="13"/>
        <v>15.064314896335871</v>
      </c>
      <c r="AJ16" s="26" t="n">
        <f t="shared" si="13"/>
        <v>4.6057162856546139</v>
      </c>
      <c r="AK16" s="26" t="n">
        <f t="shared" si="13"/>
        <v>13.661490140943295</v>
      </c>
      <c r="AL16" s="26" t="n">
        <f t="shared" si="13"/>
        <v>12.066711743582648</v>
      </c>
      <c r="AM16" s="26" t="n">
        <f t="shared" si="13"/>
        <v>28.213328607244865</v>
      </c>
      <c r="AN16" s="26" t="n">
        <f t="shared" si="13"/>
        <v>18.263064442441515</v>
      </c>
      <c r="AO16" s="26" t="n">
        <f t="shared" si="13"/>
        <v>19.313675440932936</v>
      </c>
      <c r="AP16" s="26" t="n">
        <f t="shared" si="13"/>
        <v>39.743146019571753</v>
      </c>
      <c r="AQ16" s="26" t="n">
        <f t="shared" si="13"/>
        <v>10.529202485303241</v>
      </c>
      <c r="AR16" s="26" t="n">
        <f t="shared" si="13"/>
        <v>20.737931632338299</v>
      </c>
    </row>
    <row r="17">
      <c r="A17" s="36" t="str">
        <f t="shared" si="6"/>
        <v>Navy</v>
      </c>
      <c r="B17" s="36" t="str">
        <f t="shared" si="6"/>
        <v>Navy</v>
      </c>
      <c r="C17" s="17" t="n">
        <f t="shared" si="2"/>
        <v>88.153810723278227</v>
      </c>
      <c r="D17" s="17" t="n">
        <f t="shared" si="3"/>
        <v>108.86266732514251</v>
      </c>
      <c r="E17" s="17" t="n">
        <f t="shared" si="4"/>
        <v>103.132344471962</v>
      </c>
      <c r="F17" s="18" t="n">
        <f t="shared" si="7"/>
        <v>-5.2638089750875139E-2</v>
      </c>
      <c r="G17" s="16" t="n">
        <f t="shared" si="8"/>
        <v>0.16991362739499238</v>
      </c>
      <c r="H17" s="30" t="n">
        <f t="shared" si="9"/>
        <v>0.24891912581502051</v>
      </c>
      <c r="I17" s="16"/>
      <c r="J17" s="1" t="str">
        <f t="shared" si="10"/>
        <v>Navy</v>
      </c>
      <c r="K17" s="1" t="str">
        <f t="shared" si="10"/>
        <v>Navy</v>
      </c>
      <c r="L17" s="26" t="n">
        <f t="shared" ref="L17:AR17" si="14">IF(L5="","",L5/VLOOKUP(L$13,deflator,2,FALSE)/$C$12)</f>
        <v>87.421849051377919</v>
      </c>
      <c r="M17" s="26" t="n">
        <f t="shared" si="14"/>
        <v>80.486100094341765</v>
      </c>
      <c r="N17" s="26" t="n">
        <f t="shared" si="14"/>
        <v>76.097691448096711</v>
      </c>
      <c r="O17" s="26" t="n">
        <f t="shared" si="14"/>
        <v>68.38478461420479</v>
      </c>
      <c r="P17" s="26" t="n">
        <f t="shared" si="14"/>
        <v>71.847203684964597</v>
      </c>
      <c r="Q17" s="26" t="n">
        <f t="shared" si="14"/>
        <v>67.727583713155255</v>
      </c>
      <c r="R17" s="26" t="n">
        <f t="shared" si="14"/>
        <v>61.041618961587446</v>
      </c>
      <c r="S17" s="26" t="n">
        <f t="shared" si="14"/>
        <v>61.26207465762414</v>
      </c>
      <c r="T17" s="26" t="n">
        <f t="shared" si="14"/>
        <v>62.224569444311406</v>
      </c>
      <c r="U17" s="26" t="n">
        <f t="shared" si="14"/>
        <v>60.661037951379797</v>
      </c>
      <c r="V17" s="26" t="n">
        <f t="shared" si="14"/>
        <v>65.111567731976137</v>
      </c>
      <c r="W17" s="26" t="n">
        <f t="shared" si="14"/>
        <v>66.160355441189381</v>
      </c>
      <c r="X17" s="26" t="n">
        <f t="shared" si="14"/>
        <v>74.213128462133795</v>
      </c>
      <c r="Y17" s="26" t="n">
        <f t="shared" si="14"/>
        <v>86.27911765297425</v>
      </c>
      <c r="Z17" s="26" t="n">
        <f t="shared" si="14"/>
        <v>90.177180858428486</v>
      </c>
      <c r="AA17" s="26" t="n">
        <f t="shared" si="14"/>
        <v>94.248971605782742</v>
      </c>
      <c r="AB17" s="26" t="n">
        <f t="shared" si="14"/>
        <v>103.91589247045181</v>
      </c>
      <c r="AC17" s="26" t="n">
        <f t="shared" si="14"/>
        <v>115.29039044877558</v>
      </c>
      <c r="AD17" s="26" t="n">
        <f t="shared" si="14"/>
        <v>124.90654184782015</v>
      </c>
      <c r="AE17" s="26" t="n">
        <f t="shared" si="14"/>
        <v>121.49986609305004</v>
      </c>
      <c r="AF17" s="26" t="n">
        <f t="shared" si="14"/>
        <v>112.78858863224002</v>
      </c>
      <c r="AG17" s="26" t="n">
        <f t="shared" si="14"/>
        <v>127.17548821796316</v>
      </c>
      <c r="AH17" s="26" t="n">
        <f t="shared" si="14"/>
        <v>113.23686849770139</v>
      </c>
      <c r="AI17" s="26" t="n">
        <f t="shared" si="14"/>
        <v>101.18057039215881</v>
      </c>
      <c r="AJ17" s="26" t="n">
        <f t="shared" si="14"/>
        <v>97.458444310620166</v>
      </c>
      <c r="AK17" s="26" t="n">
        <f t="shared" si="14"/>
        <v>88.153810723278227</v>
      </c>
      <c r="AL17" s="26" t="n">
        <f t="shared" si="14"/>
        <v>98.534892954083858</v>
      </c>
      <c r="AM17" s="26" t="n">
        <f t="shared" si="14"/>
        <v>99.722348966022849</v>
      </c>
      <c r="AN17" s="26" t="n">
        <f t="shared" si="14"/>
        <v>105.34518842974548</v>
      </c>
      <c r="AO17" s="26" t="n">
        <f t="shared" si="14"/>
        <v>117.31962991842008</v>
      </c>
      <c r="AP17" s="26" t="n">
        <f t="shared" si="14"/>
        <v>126.37559792441365</v>
      </c>
      <c r="AQ17" s="26" t="n">
        <f t="shared" si="14"/>
        <v>108.86266732514251</v>
      </c>
      <c r="AR17" s="26" t="n">
        <f t="shared" si="14"/>
        <v>103.132344471962</v>
      </c>
    </row>
    <row r="18">
      <c r="A18" s="36" t="str">
        <f t="shared" si="6"/>
        <v>Other DoD</v>
      </c>
      <c r="B18" s="36" t="str">
        <f t="shared" si="6"/>
        <v>DLA</v>
      </c>
      <c r="C18" s="17" t="n">
        <f t="shared" si="2"/>
        <v>37.015979764343797</v>
      </c>
      <c r="D18" s="17" t="n">
        <f t="shared" si="3"/>
        <v>41.858561736245186</v>
      </c>
      <c r="E18" s="17" t="n">
        <f t="shared" si="4"/>
        <v>48.168708988356201</v>
      </c>
      <c r="F18" s="33" t="n">
        <f t="shared" si="7"/>
        <v>0.15074926109195674</v>
      </c>
      <c r="G18" s="16" t="n">
        <f t="shared" si="8"/>
        <v>0.30129498921856013</v>
      </c>
      <c r="H18" s="30" t="n">
        <f t="shared" si="9"/>
        <v>0.11625948187650703</v>
      </c>
      <c r="I18" s="16"/>
      <c r="J18" s="1" t="str">
        <f t="shared" si="10"/>
        <v>Other DoD</v>
      </c>
      <c r="K18" s="1" t="str">
        <f t="shared" si="10"/>
        <v>DLA</v>
      </c>
      <c r="L18" s="26" t="n">
        <f t="shared" ref="L18:AR18" si="15">IF(L6="","",L6/VLOOKUP(L$13,deflator,2,FALSE)/$C$12)</f>
        <v>18.262612677065036</v>
      </c>
      <c r="M18" s="26" t="n">
        <f t="shared" si="15"/>
        <v>22.421512193962922</v>
      </c>
      <c r="N18" s="26" t="n">
        <f t="shared" si="15"/>
        <v>12.922419535438875</v>
      </c>
      <c r="O18" s="26" t="n">
        <f t="shared" si="15"/>
        <v>14.498272990051737</v>
      </c>
      <c r="P18" s="26" t="n">
        <f t="shared" si="15"/>
        <v>11.967161451974118</v>
      </c>
      <c r="Q18" s="26" t="n">
        <f t="shared" si="15"/>
        <v>11.633895608065812</v>
      </c>
      <c r="R18" s="26" t="n">
        <f t="shared" si="15"/>
        <v>12.433396429173452</v>
      </c>
      <c r="S18" s="26" t="n">
        <f t="shared" si="15"/>
        <v>13.456429485576846</v>
      </c>
      <c r="T18" s="26" t="n">
        <f t="shared" si="15"/>
        <v>12.181676340348421</v>
      </c>
      <c r="U18" s="26" t="n">
        <f t="shared" si="15"/>
        <v>12.776554421202892</v>
      </c>
      <c r="V18" s="26" t="n">
        <f t="shared" si="15"/>
        <v>15.479686199401414</v>
      </c>
      <c r="W18" s="26" t="n">
        <f t="shared" si="15"/>
        <v>18.024997622095341</v>
      </c>
      <c r="X18" s="26" t="n">
        <f t="shared" si="15"/>
        <v>22.659784298755486</v>
      </c>
      <c r="Y18" s="26" t="n">
        <f t="shared" si="15"/>
        <v>26.939926800641739</v>
      </c>
      <c r="Z18" s="26" t="n">
        <f t="shared" si="15"/>
        <v>29.183808853598496</v>
      </c>
      <c r="AA18" s="26" t="n">
        <f t="shared" si="15"/>
        <v>40.299338576708159</v>
      </c>
      <c r="AB18" s="26" t="n">
        <f t="shared" si="15"/>
        <v>45.577658695484743</v>
      </c>
      <c r="AC18" s="26" t="n">
        <f t="shared" si="15"/>
        <v>41.695176500318915</v>
      </c>
      <c r="AD18" s="26" t="n">
        <f t="shared" si="15"/>
        <v>47.614369874563117</v>
      </c>
      <c r="AE18" s="26" t="n">
        <f t="shared" si="15"/>
        <v>50.178769487820269</v>
      </c>
      <c r="AF18" s="26" t="n">
        <f t="shared" si="15"/>
        <v>45.720181776619732</v>
      </c>
      <c r="AG18" s="26" t="n">
        <f t="shared" si="15"/>
        <v>46.366705771956404</v>
      </c>
      <c r="AH18" s="26" t="n">
        <f t="shared" si="15"/>
        <v>54.389178612438805</v>
      </c>
      <c r="AI18" s="26" t="n">
        <f t="shared" si="15"/>
        <v>41.761816788871471</v>
      </c>
      <c r="AJ18" s="26" t="n">
        <f t="shared" si="15"/>
        <v>39.165776853950625</v>
      </c>
      <c r="AK18" s="26" t="n">
        <f t="shared" si="15"/>
        <v>37.015979764343797</v>
      </c>
      <c r="AL18" s="26" t="n">
        <f t="shared" si="15"/>
        <v>35.975136874560555</v>
      </c>
      <c r="AM18" s="26" t="n">
        <f t="shared" si="15"/>
        <v>41.299157745534501</v>
      </c>
      <c r="AN18" s="26" t="n">
        <f t="shared" si="15"/>
        <v>51.927630471314188</v>
      </c>
      <c r="AO18" s="26" t="n">
        <f t="shared" si="15"/>
        <v>49.494642548637849</v>
      </c>
      <c r="AP18" s="26" t="n">
        <f t="shared" si="15"/>
        <v>46.376060935486329</v>
      </c>
      <c r="AQ18" s="26" t="n">
        <f t="shared" si="15"/>
        <v>41.858561736245186</v>
      </c>
      <c r="AR18" s="26" t="n">
        <f t="shared" si="15"/>
        <v>48.168708988356201</v>
      </c>
    </row>
    <row r="19">
      <c r="A19" s="36" t="str">
        <f t="shared" si="6"/>
        <v>Other DoD</v>
      </c>
      <c r="B19" s="36" t="str">
        <f t="shared" si="6"/>
        <v>MDA</v>
      </c>
      <c r="C19" s="17" t="n">
        <f t="shared" si="2"/>
        <v>5.6236096692617616</v>
      </c>
      <c r="D19" s="17" t="n">
        <f t="shared" si="3"/>
        <v>9.4277654669281219</v>
      </c>
      <c r="E19" s="17" t="n">
        <f t="shared" si="4"/>
        <v>9.8410673238947997</v>
      </c>
      <c r="F19" s="18" t="n">
        <f t="shared" si="7"/>
        <v>4.3838792810078742E-2</v>
      </c>
      <c r="G19" s="16" t="n">
        <f t="shared" si="8"/>
        <v>0.74995561617395889</v>
      </c>
      <c r="H19" s="30" t="n">
        <f t="shared" si="9"/>
        <v>2.3752295052466531E-2</v>
      </c>
      <c r="I19" s="16"/>
      <c r="J19" s="1" t="str">
        <f t="shared" si="10"/>
        <v>Other DoD</v>
      </c>
      <c r="K19" s="1" t="str">
        <f t="shared" si="10"/>
        <v>MDA</v>
      </c>
      <c r="L19" s="26" t="str">
        <f t="shared" ref="L19:AR19" si="16">IF(L7="","",L7/VLOOKUP(L$13,deflator,2,FALSE)/$C$12)</f>
      </c>
      <c r="M19" s="26" t="str">
        <f t="shared" si="16"/>
      </c>
      <c r="N19" s="26" t="str">
        <f t="shared" si="16"/>
      </c>
      <c r="O19" s="26" t="str">
        <f t="shared" si="16"/>
      </c>
      <c r="P19" s="26" t="n">
        <f t="shared" si="16"/>
        <v>0.61541324978599332</v>
      </c>
      <c r="Q19" s="26" t="n">
        <f t="shared" si="16"/>
        <v>0.44108682712732833</v>
      </c>
      <c r="R19" s="26" t="n">
        <f t="shared" si="16"/>
        <v>0.51677261550379017</v>
      </c>
      <c r="S19" s="26" t="n">
        <f t="shared" si="16"/>
        <v>0.65759581447365467</v>
      </c>
      <c r="T19" s="26" t="n">
        <f t="shared" si="16"/>
        <v>0.92194167748018108</v>
      </c>
      <c r="U19" s="26" t="n">
        <f t="shared" si="16"/>
        <v>1.52709751350217</v>
      </c>
      <c r="V19" s="26" t="n">
        <f t="shared" si="16"/>
        <v>2.2198190650555447</v>
      </c>
      <c r="W19" s="26" t="n">
        <f t="shared" si="16"/>
        <v>2.6391364525424015</v>
      </c>
      <c r="X19" s="26" t="n">
        <f t="shared" si="16"/>
        <v>3.8606185248758891</v>
      </c>
      <c r="Y19" s="26" t="n">
        <f t="shared" si="16"/>
        <v>4.0709266547074012</v>
      </c>
      <c r="Z19" s="26" t="n">
        <f t="shared" si="16"/>
        <v>5.0320279580456457</v>
      </c>
      <c r="AA19" s="26" t="n">
        <f t="shared" si="16"/>
        <v>5.546155128866805</v>
      </c>
      <c r="AB19" s="26" t="n">
        <f t="shared" si="16"/>
        <v>4.8831634665762076</v>
      </c>
      <c r="AC19" s="26" t="n">
        <f t="shared" si="16"/>
        <v>6.7075069732345369</v>
      </c>
      <c r="AD19" s="26" t="n">
        <f t="shared" si="16"/>
        <v>7.6785212559970262</v>
      </c>
      <c r="AE19" s="26" t="n">
        <f t="shared" si="16"/>
        <v>7.486682672270442</v>
      </c>
      <c r="AF19" s="26" t="n">
        <f t="shared" si="16"/>
        <v>7.0081127753774046</v>
      </c>
      <c r="AG19" s="26" t="n">
        <f t="shared" si="16"/>
        <v>6.9019726325094926</v>
      </c>
      <c r="AH19" s="26" t="n">
        <f t="shared" si="16"/>
        <v>8.6602091632611877</v>
      </c>
      <c r="AI19" s="26" t="n">
        <f t="shared" si="16"/>
        <v>9.5260719019730757</v>
      </c>
      <c r="AJ19" s="26" t="n">
        <f t="shared" si="16"/>
        <v>7.3408788456694483</v>
      </c>
      <c r="AK19" s="26" t="n">
        <f t="shared" si="16"/>
        <v>5.6236096692617616</v>
      </c>
      <c r="AL19" s="26" t="n">
        <f t="shared" si="16"/>
        <v>7.8383057538397258</v>
      </c>
      <c r="AM19" s="26" t="n">
        <f t="shared" si="16"/>
        <v>6.3266108415230233</v>
      </c>
      <c r="AN19" s="26" t="n">
        <f t="shared" si="16"/>
        <v>9.4702164940928366</v>
      </c>
      <c r="AO19" s="26" t="n">
        <f t="shared" si="16"/>
        <v>9.8700490029794103</v>
      </c>
      <c r="AP19" s="26" t="n">
        <f t="shared" si="16"/>
        <v>13.624421096753615</v>
      </c>
      <c r="AQ19" s="26" t="n">
        <f t="shared" si="16"/>
        <v>9.4277654669281219</v>
      </c>
      <c r="AR19" s="26" t="n">
        <f t="shared" si="16"/>
        <v>9.8410673238947997</v>
      </c>
    </row>
    <row r="20">
      <c r="A20" s="36" t="str">
        <f t="shared" si="6"/>
        <v>Other DoD</v>
      </c>
      <c r="B20" s="36" t="str">
        <f t="shared" si="6"/>
        <v>Other DoD</v>
      </c>
      <c r="C20" s="17" t="n">
        <f t="shared" si="2"/>
        <v>33.666444365930538</v>
      </c>
      <c r="D20" s="17" t="n">
        <f t="shared" si="3"/>
        <v>41.169826056806755</v>
      </c>
      <c r="E20" s="17" t="n">
        <f t="shared" si="4"/>
        <v>40.813785087513999</v>
      </c>
      <c r="F20" s="18" t="n">
        <f t="shared" si="7"/>
        <v>-8.6481047746348461E-3</v>
      </c>
      <c r="G20" s="16" t="n">
        <f t="shared" si="8"/>
        <v>0.21229865096227285</v>
      </c>
      <c r="H20" s="30" t="n">
        <f t="shared" si="9"/>
        <v>9.8507716053600092E-2</v>
      </c>
      <c r="I20" s="16"/>
      <c r="J20" s="1" t="str">
        <f t="shared" si="10"/>
        <v>Other DoD</v>
      </c>
      <c r="K20" s="1" t="str">
        <f t="shared" si="10"/>
        <v>Other DoD</v>
      </c>
      <c r="L20" s="26" t="n">
        <f t="shared" ref="L20:AR20" si="17">IF(L8="","",L8/VLOOKUP(L$13,deflator,2,FALSE)/$C$12)</f>
        <v>6.620572987343599</v>
      </c>
      <c r="M20" s="26" t="n">
        <f t="shared" si="17"/>
        <v>7.6990516183289843</v>
      </c>
      <c r="N20" s="26" t="n">
        <f t="shared" si="17"/>
        <v>11.503199717284716</v>
      </c>
      <c r="O20" s="26" t="n">
        <f t="shared" si="17"/>
        <v>10.89336629552915</v>
      </c>
      <c r="P20" s="26" t="n">
        <f t="shared" si="17"/>
        <v>10.418516964892504</v>
      </c>
      <c r="Q20" s="26" t="n">
        <f t="shared" si="17"/>
        <v>7.8940542232034154</v>
      </c>
      <c r="R20" s="26" t="n">
        <f t="shared" si="17"/>
        <v>8.1010255959126596</v>
      </c>
      <c r="S20" s="26" t="n">
        <f t="shared" si="17"/>
        <v>8.7750618727922394</v>
      </c>
      <c r="T20" s="26" t="n">
        <f t="shared" si="17"/>
        <v>10.795154336508178</v>
      </c>
      <c r="U20" s="26" t="n">
        <f t="shared" si="17"/>
        <v>11.583786899601222</v>
      </c>
      <c r="V20" s="26" t="n">
        <f t="shared" si="17"/>
        <v>9.6233336997072314</v>
      </c>
      <c r="W20" s="26" t="n">
        <f t="shared" si="17"/>
        <v>11.824227651031414</v>
      </c>
      <c r="X20" s="26" t="n">
        <f t="shared" si="17"/>
        <v>17.619886698149053</v>
      </c>
      <c r="Y20" s="26" t="n">
        <f t="shared" si="17"/>
        <v>22.186089127040134</v>
      </c>
      <c r="Z20" s="26" t="n">
        <f t="shared" si="17"/>
        <v>22.051767132787507</v>
      </c>
      <c r="AA20" s="26" t="n">
        <f t="shared" si="17"/>
        <v>24.710479756153813</v>
      </c>
      <c r="AB20" s="26" t="n">
        <f t="shared" si="17"/>
        <v>26.980032102324031</v>
      </c>
      <c r="AC20" s="26" t="n">
        <f t="shared" si="17"/>
        <v>25.253319561357777</v>
      </c>
      <c r="AD20" s="26" t="n">
        <f t="shared" si="17"/>
        <v>31.076309747669168</v>
      </c>
      <c r="AE20" s="26" t="n">
        <f t="shared" si="17"/>
        <v>35.768870818691724</v>
      </c>
      <c r="AF20" s="26" t="n">
        <f t="shared" si="17"/>
        <v>36.532680667286456</v>
      </c>
      <c r="AG20" s="26" t="n">
        <f t="shared" si="17"/>
        <v>41.030887732415181</v>
      </c>
      <c r="AH20" s="26" t="n">
        <f t="shared" si="17"/>
        <v>40.909002490562187</v>
      </c>
      <c r="AI20" s="26" t="n">
        <f t="shared" si="17"/>
        <v>35.768166518419946</v>
      </c>
      <c r="AJ20" s="26" t="n">
        <f t="shared" si="17"/>
        <v>35.875013790173327</v>
      </c>
      <c r="AK20" s="26" t="n">
        <f t="shared" si="17"/>
        <v>33.666444365930538</v>
      </c>
      <c r="AL20" s="26" t="n">
        <f t="shared" si="17"/>
        <v>34.618057118859539</v>
      </c>
      <c r="AM20" s="26" t="n">
        <f t="shared" si="17"/>
        <v>35.983145082339291</v>
      </c>
      <c r="AN20" s="26" t="n">
        <f t="shared" si="17"/>
        <v>38.868789595291702</v>
      </c>
      <c r="AO20" s="26" t="n">
        <f t="shared" si="17"/>
        <v>42.406596707913508</v>
      </c>
      <c r="AP20" s="26" t="n">
        <f t="shared" si="17"/>
        <v>43.43763410920397</v>
      </c>
      <c r="AQ20" s="26" t="n">
        <f t="shared" si="17"/>
        <v>41.169826056806755</v>
      </c>
      <c r="AR20" s="26" t="n">
        <f t="shared" si="17"/>
        <v>40.813785087513999</v>
      </c>
    </row>
    <row r="21">
      <c r="A21" s="36"/>
      <c r="B21" s="36" t="str">
        <f>K21</f>
        <v>Grand Total</v>
      </c>
      <c r="C21" s="17" t="n">
        <f t="shared" si="2"/>
        <v>328.86986160695335</v>
      </c>
      <c r="D21" s="17" t="n">
        <f t="shared" si="3"/>
        <v>413.88261452063404</v>
      </c>
      <c r="E21" s="17" t="n">
        <f t="shared" si="4"/>
        <v>414.32069204920327</v>
      </c>
      <c r="F21" s="33" t="n">
        <f t="shared" si="7"/>
        <v>1.0584583966557481E-3</v>
      </c>
      <c r="G21" s="16" t="n">
        <f t="shared" si="8"/>
        <v>0.25983174628624361</v>
      </c>
      <c r="H21" s="30" t="b">
        <f t="shared" si="9"/>
        <v>1</v>
      </c>
      <c r="K21" s="1" t="s">
        <v>36</v>
      </c>
      <c r="L21" s="26" t="n">
        <f t="shared" ref="L21:AR21" si="18">L9/VLOOKUP(L$13,deflator,2,FALSE)/$C$12</f>
        <v>239.19968123054471</v>
      </c>
      <c r="M21" s="26" t="n">
        <f t="shared" si="18"/>
        <v>261.29072911994291</v>
      </c>
      <c r="N21" s="26" t="n">
        <f t="shared" si="18"/>
        <v>231.05264270919878</v>
      </c>
      <c r="O21" s="26" t="n">
        <f t="shared" si="18"/>
        <v>222.03007008275242</v>
      </c>
      <c r="P21" s="26" t="n">
        <f t="shared" si="18"/>
        <v>209.75545071641369</v>
      </c>
      <c r="Q21" s="26" t="n">
        <f t="shared" si="18"/>
        <v>204.40529624658194</v>
      </c>
      <c r="R21" s="26" t="n">
        <f t="shared" si="18"/>
        <v>203.82966328577427</v>
      </c>
      <c r="S21" s="26" t="n">
        <f t="shared" si="18"/>
        <v>196.10140143807629</v>
      </c>
      <c r="T21" s="26" t="n">
        <f t="shared" si="18"/>
        <v>195.32573317812</v>
      </c>
      <c r="U21" s="26" t="n">
        <f t="shared" si="18"/>
        <v>201.52929472562869</v>
      </c>
      <c r="V21" s="26" t="n">
        <f t="shared" si="18"/>
        <v>213.56475258137903</v>
      </c>
      <c r="W21" s="26" t="n">
        <f t="shared" si="18"/>
        <v>227.14667307963123</v>
      </c>
      <c r="X21" s="26" t="n">
        <f t="shared" si="18"/>
        <v>263.70993880780117</v>
      </c>
      <c r="Y21" s="26" t="n">
        <f t="shared" si="18"/>
        <v>322.34222801478438</v>
      </c>
      <c r="Z21" s="26" t="n">
        <f t="shared" si="18"/>
        <v>341.76616162844624</v>
      </c>
      <c r="AA21" s="26" t="n">
        <f t="shared" si="18"/>
        <v>383.52616139143214</v>
      </c>
      <c r="AB21" s="26" t="n">
        <f t="shared" si="18"/>
        <v>412.68070234721114</v>
      </c>
      <c r="AC21" s="26" t="n">
        <f t="shared" si="18"/>
        <v>446.5568165798889</v>
      </c>
      <c r="AD21" s="26" t="n">
        <f t="shared" si="18"/>
        <v>503.86409846009127</v>
      </c>
      <c r="AE21" s="26" t="n">
        <f t="shared" si="18"/>
        <v>503.50276780955392</v>
      </c>
      <c r="AF21" s="26" t="n">
        <f t="shared" si="18"/>
        <v>474.10678563496936</v>
      </c>
      <c r="AG21" s="26" t="n">
        <f t="shared" si="18"/>
        <v>472.64262500767165</v>
      </c>
      <c r="AH21" s="26" t="n">
        <f t="shared" si="18"/>
        <v>450.37155703864983</v>
      </c>
      <c r="AI21" s="26" t="n">
        <f t="shared" si="18"/>
        <v>379.13927039526897</v>
      </c>
      <c r="AJ21" s="26" t="n">
        <f t="shared" si="18"/>
        <v>343.68014971900072</v>
      </c>
      <c r="AK21" s="37" t="n">
        <f t="shared" si="18"/>
        <v>328.86986160695335</v>
      </c>
      <c r="AL21" s="26" t="n">
        <f t="shared" si="18"/>
        <v>354.9282040883964</v>
      </c>
      <c r="AM21" s="26" t="n">
        <f t="shared" si="18"/>
        <v>374.71140239752418</v>
      </c>
      <c r="AN21" s="26" t="n">
        <f t="shared" si="18"/>
        <v>409.89577895195561</v>
      </c>
      <c r="AO21" s="26" t="n">
        <f t="shared" si="18"/>
        <v>429.9084961304722</v>
      </c>
      <c r="AP21" s="26" t="n">
        <f t="shared" si="18"/>
        <v>467.07220301173697</v>
      </c>
      <c r="AQ21" s="26" t="n">
        <f t="shared" si="18"/>
        <v>413.88261452063404</v>
      </c>
      <c r="AR21" s="37" t="n">
        <f t="shared" si="18"/>
        <v>414.32069204920327</v>
      </c>
    </row>
    <row r="22">
      <c r="J22" s="1" t="s">
        <v>33</v>
      </c>
      <c r="K22" s="14"/>
      <c r="L22" s="14" t="b">
        <f t="shared" ref="L22:AR22" si="19">L21=SUM(L14:L20)</f>
        <v>1</v>
      </c>
      <c r="M22" s="14" t="b">
        <f t="shared" si="19"/>
        <v>1</v>
      </c>
      <c r="N22" s="14" t="b">
        <f t="shared" si="19"/>
        <v>1</v>
      </c>
      <c r="O22" s="14" t="b">
        <f t="shared" si="19"/>
        <v>1</v>
      </c>
      <c r="P22" s="14" t="b">
        <f t="shared" si="19"/>
        <v>1</v>
      </c>
      <c r="Q22" s="14" t="b">
        <f t="shared" si="19"/>
        <v>1</v>
      </c>
      <c r="R22" s="14" t="b">
        <f t="shared" si="19"/>
        <v>1</v>
      </c>
      <c r="S22" s="14" t="b">
        <f t="shared" si="19"/>
        <v>1</v>
      </c>
      <c r="T22" s="14" t="b">
        <f t="shared" si="19"/>
        <v>1</v>
      </c>
      <c r="U22" s="14" t="b">
        <f t="shared" si="19"/>
        <v>1</v>
      </c>
      <c r="V22" s="14" t="b">
        <f t="shared" si="19"/>
        <v>1</v>
      </c>
      <c r="W22" s="14" t="b">
        <f t="shared" si="19"/>
        <v>1</v>
      </c>
      <c r="X22" s="14" t="b">
        <f t="shared" si="19"/>
        <v>1</v>
      </c>
      <c r="Y22" s="14" t="b">
        <f t="shared" si="19"/>
        <v>1</v>
      </c>
      <c r="Z22" s="14" t="b">
        <f t="shared" si="19"/>
        <v>1</v>
      </c>
      <c r="AA22" s="14" t="b">
        <f t="shared" si="19"/>
        <v>1</v>
      </c>
      <c r="AB22" s="14" t="b">
        <f t="shared" si="19"/>
        <v>1</v>
      </c>
      <c r="AC22" s="14" t="b">
        <f t="shared" si="19"/>
        <v>1</v>
      </c>
      <c r="AD22" s="14" t="b">
        <f t="shared" si="19"/>
        <v>1</v>
      </c>
      <c r="AE22" s="14" t="b">
        <f t="shared" si="19"/>
        <v>1</v>
      </c>
      <c r="AF22" s="14" t="b">
        <f t="shared" si="19"/>
        <v>1</v>
      </c>
      <c r="AG22" s="14" t="b">
        <f t="shared" si="19"/>
        <v>1</v>
      </c>
      <c r="AH22" s="14" t="b">
        <f t="shared" si="19"/>
        <v>1</v>
      </c>
      <c r="AI22" s="14" t="b">
        <f t="shared" si="19"/>
        <v>1</v>
      </c>
      <c r="AJ22" s="14" t="b">
        <f t="shared" si="19"/>
        <v>1</v>
      </c>
      <c r="AK22" s="14" t="b">
        <f t="shared" si="19"/>
        <v>1</v>
      </c>
      <c r="AL22" s="14" t="b">
        <f t="shared" si="19"/>
        <v>1</v>
      </c>
      <c r="AM22" s="14" t="b">
        <f t="shared" si="19"/>
        <v>1</v>
      </c>
      <c r="AN22" s="14" t="b">
        <f t="shared" si="19"/>
        <v>1</v>
      </c>
      <c r="AO22" s="14" t="b">
        <f t="shared" si="19"/>
        <v>1</v>
      </c>
      <c r="AP22" s="14" t="b">
        <f t="shared" si="19"/>
        <v>1</v>
      </c>
      <c r="AQ22" s="14" t="b">
        <f t="shared" si="19"/>
        <v>1</v>
      </c>
      <c r="AR22" s="14" t="b">
        <f t="shared" si="19"/>
        <v>1</v>
      </c>
    </row>
    <row r="23">
      <c r="B23" s="16"/>
      <c r="C23" s="16"/>
      <c r="D23" s="21"/>
      <c r="E23" s="32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5"/>
      <c r="AL23" s="35"/>
      <c r="AM23" s="36"/>
      <c r="AN23" s="36"/>
      <c r="AO23" s="36"/>
      <c r="AP23" s="35"/>
      <c r="AQ23" s="35"/>
      <c r="AR23" s="35"/>
    </row>
    <row r="24">
      <c r="J24" s="1" t="s">
        <v>35</v>
      </c>
      <c r="K24" s="1" t="s">
        <v>34</v>
      </c>
      <c r="L24" s="27" t="n">
        <f t="shared" ref="L24:AO24" si="20">L13</f>
        <v>1990</v>
      </c>
      <c r="M24" s="27" t="n">
        <f t="shared" si="20"/>
        <v>1991</v>
      </c>
      <c r="N24" s="27" t="n">
        <f t="shared" si="20"/>
        <v>1992</v>
      </c>
      <c r="O24" s="27" t="n">
        <f t="shared" si="20"/>
        <v>1993</v>
      </c>
      <c r="P24" s="27" t="n">
        <f t="shared" si="20"/>
        <v>1994</v>
      </c>
      <c r="Q24" s="27" t="n">
        <f t="shared" si="20"/>
        <v>1995</v>
      </c>
      <c r="R24" s="27" t="n">
        <f t="shared" si="20"/>
        <v>1996</v>
      </c>
      <c r="S24" s="27" t="n">
        <f t="shared" si="20"/>
        <v>1997</v>
      </c>
      <c r="T24" s="27" t="n">
        <f t="shared" si="20"/>
        <v>1998</v>
      </c>
      <c r="U24" s="27" t="n">
        <f t="shared" si="20"/>
        <v>1999</v>
      </c>
      <c r="V24" s="27" t="n">
        <f t="shared" si="20"/>
        <v>2000</v>
      </c>
      <c r="W24" s="27" t="n">
        <f t="shared" si="20"/>
        <v>2001</v>
      </c>
      <c r="X24" s="27" t="n">
        <f t="shared" si="20"/>
        <v>2002</v>
      </c>
      <c r="Y24" s="27" t="n">
        <f t="shared" si="20"/>
        <v>2003</v>
      </c>
      <c r="Z24" s="27" t="n">
        <f t="shared" si="20"/>
        <v>2004</v>
      </c>
      <c r="AA24" s="27" t="n">
        <f t="shared" si="20"/>
        <v>2005</v>
      </c>
      <c r="AB24" s="27" t="n">
        <f t="shared" si="20"/>
        <v>2006</v>
      </c>
      <c r="AC24" s="27" t="n">
        <f t="shared" si="20"/>
        <v>2007</v>
      </c>
      <c r="AD24" s="27" t="n">
        <f t="shared" si="20"/>
        <v>2008</v>
      </c>
      <c r="AE24" s="27" t="n">
        <f t="shared" si="20"/>
        <v>2009</v>
      </c>
      <c r="AF24" s="27" t="n">
        <f t="shared" si="20"/>
        <v>2010</v>
      </c>
      <c r="AG24" s="27" t="n">
        <f t="shared" si="20"/>
        <v>2011</v>
      </c>
      <c r="AH24" s="27" t="n">
        <f t="shared" si="20"/>
        <v>2012</v>
      </c>
      <c r="AI24" s="27" t="n">
        <f t="shared" si="20"/>
        <v>2013</v>
      </c>
      <c r="AJ24" s="27" t="n">
        <f t="shared" si="20"/>
        <v>2014</v>
      </c>
      <c r="AK24" s="27" t="n">
        <f t="shared" si="20"/>
        <v>2015</v>
      </c>
      <c r="AL24" s="27" t="n">
        <f t="shared" si="20"/>
        <v>2016</v>
      </c>
      <c r="AM24" s="27" t="n">
        <f t="shared" si="20"/>
        <v>2017</v>
      </c>
      <c r="AN24" s="27" t="n">
        <f t="shared" si="20"/>
        <v>2018</v>
      </c>
      <c r="AO24" s="27" t="n">
        <f t="shared" si="20"/>
        <v>2019</v>
      </c>
      <c r="AP24" s="27" t="n">
        <f>AQ13</f>
        <v>2021</v>
      </c>
      <c r="AQ24" s="27"/>
      <c r="AR24" s="27" t="n">
        <f>AR13</f>
        <v>2022</v>
      </c>
    </row>
    <row r="25">
      <c r="E25" s="32"/>
      <c r="J25" s="1" t="str">
        <f t="shared" ref="J25:K31" si="21">J14</f>
        <v>Air Force</v>
      </c>
      <c r="K25" s="1" t="str">
        <f t="shared" si="21"/>
        <v>Air Force</v>
      </c>
      <c r="L25" s="16" t="n">
        <f t="shared" ref="L25:AO25" si="22">IF(L14="","",L14/L$21)</f>
        <v>0.34094118720819</v>
      </c>
      <c r="M25" s="16" t="n">
        <f t="shared" si="22"/>
        <v>0.32040940325337214</v>
      </c>
      <c r="N25" s="16" t="n">
        <f t="shared" si="22"/>
        <v>0.31280907257319018</v>
      </c>
      <c r="O25" s="16" t="n">
        <f t="shared" si="22"/>
        <v>0.32505025993131559</v>
      </c>
      <c r="P25" s="16" t="n">
        <f t="shared" si="22"/>
        <v>0.37174823737056212</v>
      </c>
      <c r="Q25" s="16" t="n">
        <f t="shared" si="22"/>
        <v>0.3180041910329498</v>
      </c>
      <c r="R25" s="16" t="n">
        <f t="shared" si="22"/>
        <v>0.32994084229155113</v>
      </c>
      <c r="S25" s="16" t="n">
        <f t="shared" si="22"/>
        <v>0.30127959785101105</v>
      </c>
      <c r="T25" s="16" t="n">
        <f t="shared" si="22"/>
        <v>0.28772226887452856</v>
      </c>
      <c r="U25" s="16" t="n">
        <f t="shared" si="22"/>
        <v>0.28846462283015789</v>
      </c>
      <c r="V25" s="33" t="n">
        <f t="shared" si="22"/>
        <v>0.2871791276120027</v>
      </c>
      <c r="W25" s="33" t="n">
        <f t="shared" si="22"/>
        <v>0.28218640047240412</v>
      </c>
      <c r="X25" s="33" t="n">
        <f t="shared" si="22"/>
        <v>0.27921641363432398</v>
      </c>
      <c r="Y25" s="33" t="n">
        <f t="shared" si="22"/>
        <v>0.26264040160500846</v>
      </c>
      <c r="Z25" s="33" t="n">
        <f t="shared" si="22"/>
        <v>0.23962494252289618</v>
      </c>
      <c r="AA25" s="33" t="n">
        <f t="shared" si="22"/>
        <v>0.20921197597195557</v>
      </c>
      <c r="AB25" s="33" t="n">
        <f t="shared" si="22"/>
        <v>0.2139122370598735</v>
      </c>
      <c r="AC25" s="33" t="n">
        <f t="shared" si="22"/>
        <v>0.21294041124227028</v>
      </c>
      <c r="AD25" s="33" t="n">
        <f t="shared" si="22"/>
        <v>0.16839328488975183</v>
      </c>
      <c r="AE25" s="33" t="n">
        <f t="shared" si="22"/>
        <v>0.17772051494500862</v>
      </c>
      <c r="AF25" s="33" t="n">
        <f t="shared" si="22"/>
        <v>0.17909766237337937</v>
      </c>
      <c r="AG25" s="33" t="n">
        <f t="shared" si="22"/>
        <v>0.17763840893209437</v>
      </c>
      <c r="AH25" s="33" t="n">
        <f t="shared" si="22"/>
        <v>0.19990509430834358</v>
      </c>
      <c r="AI25" s="33" t="n">
        <f t="shared" si="22"/>
        <v>0.17960174073199056</v>
      </c>
      <c r="AJ25" s="33" t="n">
        <f t="shared" si="22"/>
        <v>0.19700507143426041</v>
      </c>
      <c r="AK25" s="18" t="n">
        <f t="shared" si="22"/>
        <v>0.19315777245158941</v>
      </c>
      <c r="AL25" s="33" t="n">
        <f t="shared" si="22"/>
        <v>0.21815164196767337</v>
      </c>
      <c r="AM25" s="33" t="n">
        <f t="shared" si="22"/>
        <v>0.19027083409968459</v>
      </c>
      <c r="AN25" s="33" t="n">
        <f t="shared" si="22"/>
        <v>0.19874988436851349</v>
      </c>
      <c r="AO25" s="33" t="n">
        <f t="shared" si="22"/>
        <v>0.19759115268248267</v>
      </c>
      <c r="AP25" s="18" t="n">
        <f t="shared" ref="AP25:AP31" si="23">IF(AQ14="","",AQ14/AQ$21)</f>
        <v>0.20423943498342134</v>
      </c>
      <c r="AQ25" s="18"/>
      <c r="AR25" s="18" t="n">
        <f t="shared" ref="AR25:AR31" si="24">IF(AR14="","",AR14/AR$21)</f>
        <v>0.19060097808143942</v>
      </c>
    </row>
    <row r="26">
      <c r="E26" s="32"/>
      <c r="J26" s="1" t="str">
        <f t="shared" si="21"/>
        <v>Army</v>
      </c>
      <c r="K26" s="1" t="str">
        <f t="shared" si="21"/>
        <v>Army</v>
      </c>
      <c r="L26" s="16" t="n">
        <f t="shared" ref="L26:AO26" si="25">IF(L15="","",L15/L$21)</f>
        <v>0.18955553361500765</v>
      </c>
      <c r="M26" s="16" t="n">
        <f t="shared" si="25"/>
        <v>0.25628180091154562</v>
      </c>
      <c r="N26" s="16" t="n">
        <f t="shared" si="25"/>
        <v>0.25212422781178645</v>
      </c>
      <c r="O26" s="16" t="n">
        <f t="shared" si="25"/>
        <v>0.25259062508559027</v>
      </c>
      <c r="P26" s="16" t="n">
        <f t="shared" si="25"/>
        <v>0.17606663453066587</v>
      </c>
      <c r="Q26" s="16" t="n">
        <f t="shared" si="25"/>
        <v>0.25296279474534417</v>
      </c>
      <c r="R26" s="16" t="n">
        <f t="shared" si="25"/>
        <v>0.26730711328652784</v>
      </c>
      <c r="S26" s="16" t="n">
        <f t="shared" si="25"/>
        <v>0.26888559528137707</v>
      </c>
      <c r="T26" s="16" t="n">
        <f t="shared" si="25"/>
        <v>0.26579279954143037</v>
      </c>
      <c r="U26" s="16" t="n">
        <f t="shared" si="25"/>
        <v>0.2764047685766895</v>
      </c>
      <c r="V26" s="33" t="n">
        <f t="shared" si="25"/>
        <v>0.27865719908206704</v>
      </c>
      <c r="W26" s="33" t="n">
        <f t="shared" si="25"/>
        <v>0.28165275876332257</v>
      </c>
      <c r="X26" s="33" t="n">
        <f t="shared" si="25"/>
        <v>0.2719434796063947</v>
      </c>
      <c r="Y26" s="33" t="n">
        <f t="shared" si="25"/>
        <v>0.30352977686813581</v>
      </c>
      <c r="Z26" s="33" t="n">
        <f t="shared" si="25"/>
        <v>0.33102711218153108</v>
      </c>
      <c r="AA26" s="33" t="n">
        <f t="shared" si="25"/>
        <v>0.35995716286792268</v>
      </c>
      <c r="AB26" s="33" t="n">
        <f t="shared" si="25"/>
        <v>0.34447890117546409</v>
      </c>
      <c r="AC26" s="33" t="n">
        <f t="shared" si="25"/>
        <v>0.36069315445995315</v>
      </c>
      <c r="AD26" s="33" t="n">
        <f t="shared" si="25"/>
        <v>0.40508552799659509</v>
      </c>
      <c r="AE26" s="33" t="n">
        <f t="shared" si="25"/>
        <v>0.38575304434912949</v>
      </c>
      <c r="AF26" s="33" t="n">
        <f t="shared" si="25"/>
        <v>0.38956005641863595</v>
      </c>
      <c r="AG26" s="33" t="n">
        <f t="shared" si="25"/>
        <v>0.34053861592600349</v>
      </c>
      <c r="AH26" s="33" t="n">
        <f t="shared" si="25"/>
        <v>0.30471806127686935</v>
      </c>
      <c r="AI26" s="33" t="n">
        <f t="shared" si="25"/>
        <v>0.28418121088415493</v>
      </c>
      <c r="AJ26" s="33" t="n">
        <f t="shared" si="25"/>
        <v>0.2663161874837352</v>
      </c>
      <c r="AK26" s="18" t="n">
        <f t="shared" si="25"/>
        <v>0.26522575410993493</v>
      </c>
      <c r="AL26" s="33" t="n">
        <f t="shared" si="25"/>
        <v>0.24925302673020563</v>
      </c>
      <c r="AM26" s="33" t="n">
        <f t="shared" si="25"/>
        <v>0.24517577924291953</v>
      </c>
      <c r="AN26" s="33" t="n">
        <f t="shared" si="25"/>
        <v>0.25507496348597891</v>
      </c>
      <c r="AO26" s="33" t="n">
        <f t="shared" si="25"/>
        <v>0.24786155233563173</v>
      </c>
      <c r="AP26" s="18" t="n">
        <f t="shared" si="23"/>
        <v>0.28390523300222997</v>
      </c>
      <c r="AQ26" s="18"/>
      <c r="AR26" s="18" t="n">
        <f t="shared" si="24"/>
        <v>0.27190755268337469</v>
      </c>
    </row>
    <row r="27">
      <c r="E27" s="32"/>
      <c r="J27" s="1" t="str">
        <f t="shared" si="21"/>
        <v>Navy</v>
      </c>
      <c r="K27" s="1" t="str">
        <f t="shared" si="21"/>
        <v>F-35 JPO</v>
      </c>
      <c r="L27" s="16" t="str">
        <f t="shared" ref="L27:AO27" si="26">IF(L16="","",L16/L$21)</f>
      </c>
      <c r="M27" s="16" t="str">
        <f t="shared" si="26"/>
      </c>
      <c r="N27" s="16" t="str">
        <f t="shared" si="26"/>
      </c>
      <c r="O27" s="16" t="str">
        <f t="shared" si="26"/>
      </c>
      <c r="P27" s="16" t="str">
        <f t="shared" si="26"/>
      </c>
      <c r="Q27" s="16" t="str">
        <f t="shared" si="26"/>
      </c>
      <c r="R27" s="16" t="str">
        <f t="shared" si="26"/>
      </c>
      <c r="S27" s="16" t="n">
        <f t="shared" si="26"/>
        <v>7.141518730089814E-4</v>
      </c>
      <c r="T27" s="16" t="n">
        <f t="shared" si="26"/>
        <v>5.5632957230291281E-3</v>
      </c>
      <c r="U27" s="16" t="n">
        <f t="shared" si="26"/>
        <v>5.6720680692194641E-3</v>
      </c>
      <c r="V27" s="33" t="n">
        <f t="shared" si="26"/>
        <v>1.3469019104814517E-3</v>
      </c>
      <c r="W27" s="33" t="n">
        <f t="shared" si="26"/>
        <v>1.8656083957363063E-3</v>
      </c>
      <c r="X27" s="33" t="n">
        <f t="shared" si="26"/>
        <v>3.8599622406620669E-5</v>
      </c>
      <c r="Y27" s="33" t="n">
        <f t="shared" si="26"/>
        <v>1.1342324495027614E-3</v>
      </c>
      <c r="Z27" s="33" t="n">
        <f t="shared" si="26"/>
        <v>8.538424707626506E-4</v>
      </c>
      <c r="AA27" s="33" t="n">
        <f t="shared" si="26"/>
        <v>1.1210742981263991E-3</v>
      </c>
      <c r="AB27" s="33" t="n">
        <f t="shared" si="26"/>
        <v>2.1486551125682379E-3</v>
      </c>
      <c r="AC27" s="33" t="n">
        <f t="shared" si="26"/>
        <v>3.248061744875819E-3</v>
      </c>
      <c r="AD27" s="33" t="n">
        <f t="shared" si="26"/>
        <v>7.2102193909077275E-3</v>
      </c>
      <c r="AE27" s="33" t="n">
        <f t="shared" si="26"/>
        <v>9.6485706856326188E-3</v>
      </c>
      <c r="AF27" s="33" t="n">
        <f t="shared" si="26"/>
        <v>5.1733885166061174E-3</v>
      </c>
      <c r="AG27" s="33" t="n">
        <f t="shared" si="26"/>
        <v>1.3234145788541611E-2</v>
      </c>
      <c r="AH27" s="33" t="n">
        <f t="shared" si="26"/>
        <v>1.3118905676163962E-2</v>
      </c>
      <c r="AI27" s="33" t="n">
        <f t="shared" si="26"/>
        <v>3.9732932124468871E-2</v>
      </c>
      <c r="AJ27" s="33" t="n">
        <f t="shared" si="26"/>
        <v>1.3401170505251272E-2</v>
      </c>
      <c r="AK27" s="18" t="n">
        <f t="shared" si="26"/>
        <v>4.1540717882110875E-2</v>
      </c>
      <c r="AL27" s="33" t="n">
        <f t="shared" si="26"/>
        <v>3.3997613051278901E-2</v>
      </c>
      <c r="AM27" s="33" t="n">
        <f t="shared" si="26"/>
        <v>7.5293488339898129E-2</v>
      </c>
      <c r="AN27" s="33" t="n">
        <f t="shared" si="26"/>
        <v>4.4555385491252278E-2</v>
      </c>
      <c r="AO27" s="33" t="n">
        <f t="shared" si="26"/>
        <v>4.4925084325552526E-2</v>
      </c>
      <c r="AP27" s="18" t="n">
        <f t="shared" si="23"/>
        <v>2.5440069517049767E-2</v>
      </c>
      <c r="AQ27" s="18"/>
      <c r="AR27" s="18" t="n">
        <f t="shared" si="24"/>
        <v>5.0052850437591792E-2</v>
      </c>
    </row>
    <row r="28">
      <c r="E28" s="32"/>
      <c r="J28" s="1" t="str">
        <f t="shared" si="21"/>
        <v>Navy</v>
      </c>
      <c r="K28" s="1" t="str">
        <f t="shared" si="21"/>
        <v>Navy</v>
      </c>
      <c r="L28" s="16" t="n">
        <f t="shared" ref="L28:AO28" si="27">IF(L17="","",L17/L$21)</f>
        <v>0.36547644462418516</v>
      </c>
      <c r="M28" s="16" t="n">
        <f t="shared" si="27"/>
        <v>0.30803274331786729</v>
      </c>
      <c r="N28" s="16" t="n">
        <f t="shared" si="27"/>
        <v>0.32935217946791773</v>
      </c>
      <c r="O28" s="16" t="n">
        <f t="shared" si="27"/>
        <v>0.3079978517716867</v>
      </c>
      <c r="P28" s="16" t="n">
        <f t="shared" si="27"/>
        <v>0.34252842269210426</v>
      </c>
      <c r="Q28" s="16" t="n">
        <f t="shared" si="27"/>
        <v>0.33133967150955262</v>
      </c>
      <c r="R28" s="16" t="n">
        <f t="shared" si="27"/>
        <v>0.29947367805835784</v>
      </c>
      <c r="S28" s="16" t="n">
        <f t="shared" si="27"/>
        <v>0.31239998392856516</v>
      </c>
      <c r="T28" s="16" t="n">
        <f t="shared" si="27"/>
        <v>0.31856821132506918</v>
      </c>
      <c r="U28" s="16" t="n">
        <f t="shared" si="27"/>
        <v>0.30100357386734539</v>
      </c>
      <c r="V28" s="33" t="n">
        <f t="shared" si="27"/>
        <v>0.30487974698523962</v>
      </c>
      <c r="W28" s="33" t="n">
        <f t="shared" si="27"/>
        <v>0.29126711188059279</v>
      </c>
      <c r="X28" s="33" t="n">
        <f t="shared" si="27"/>
        <v>0.28141953540940412</v>
      </c>
      <c r="Y28" s="33" t="n">
        <f t="shared" si="27"/>
        <v>0.26766309268364619</v>
      </c>
      <c r="Z28" s="33" t="n">
        <f t="shared" si="27"/>
        <v>0.26385637603428191</v>
      </c>
      <c r="AA28" s="33" t="n">
        <f t="shared" si="27"/>
        <v>0.2457432662842286</v>
      </c>
      <c r="AB28" s="33" t="n">
        <f t="shared" si="27"/>
        <v>0.25180700691698837</v>
      </c>
      <c r="AC28" s="33" t="n">
        <f t="shared" si="27"/>
        <v>0.25817630851941137</v>
      </c>
      <c r="AD28" s="33" t="n">
        <f t="shared" si="27"/>
        <v>0.24789728466378005</v>
      </c>
      <c r="AE28" s="33" t="n">
        <f t="shared" si="27"/>
        <v>0.2413092317677317</v>
      </c>
      <c r="AF28" s="33" t="n">
        <f t="shared" si="27"/>
        <v>0.23789701402645547</v>
      </c>
      <c r="AG28" s="33" t="n">
        <f t="shared" si="27"/>
        <v>0.2690732521551541</v>
      </c>
      <c r="AH28" s="33" t="n">
        <f t="shared" si="27"/>
        <v>0.251429884343215</v>
      </c>
      <c r="AI28" s="33" t="n">
        <f t="shared" si="27"/>
        <v>0.26686913831604342</v>
      </c>
      <c r="AJ28" s="33" t="n">
        <f t="shared" si="27"/>
        <v>0.28357309664321317</v>
      </c>
      <c r="AK28" s="34" t="n">
        <f t="shared" si="27"/>
        <v>0.26805074290642866</v>
      </c>
      <c r="AL28" s="33" t="n">
        <f t="shared" si="27"/>
        <v>0.27761922501245723</v>
      </c>
      <c r="AM28" s="33" t="n">
        <f t="shared" si="27"/>
        <v>0.26613107668452884</v>
      </c>
      <c r="AN28" s="33" t="n">
        <f t="shared" si="27"/>
        <v>0.25700481400198344</v>
      </c>
      <c r="AO28" s="33" t="n">
        <f t="shared" si="27"/>
        <v>0.27289442049736773</v>
      </c>
      <c r="AP28" s="18" t="n">
        <f t="shared" si="23"/>
        <v>0.26302788159205265</v>
      </c>
      <c r="AQ28" s="18"/>
      <c r="AR28" s="34" t="n">
        <f t="shared" si="24"/>
        <v>0.24891912581502051</v>
      </c>
    </row>
    <row r="29">
      <c r="E29" s="32"/>
      <c r="J29" s="1" t="str">
        <f t="shared" si="21"/>
        <v>Other DoD</v>
      </c>
      <c r="K29" s="1" t="str">
        <f t="shared" si="21"/>
        <v>DLA</v>
      </c>
      <c r="L29" s="16" t="n">
        <f t="shared" ref="L29:AO29" si="28">IF(L18="","",L18/L$21)</f>
        <v>7.6348816951236742E-2</v>
      </c>
      <c r="M29" s="16" t="n">
        <f t="shared" si="28"/>
        <v>8.58105921686588E-2</v>
      </c>
      <c r="N29" s="16" t="n">
        <f t="shared" si="28"/>
        <v>5.5928464543480425E-2</v>
      </c>
      <c r="O29" s="16" t="n">
        <f t="shared" si="28"/>
        <v>6.5298691229742495E-2</v>
      </c>
      <c r="P29" s="16" t="n">
        <f t="shared" si="28"/>
        <v>5.705292239653665E-2</v>
      </c>
      <c r="Q29" s="16" t="n">
        <f t="shared" si="28"/>
        <v>5.691582273891474E-2</v>
      </c>
      <c r="R29" s="16" t="n">
        <f t="shared" si="28"/>
        <v>6.0998954856445603E-2</v>
      </c>
      <c r="S29" s="16" t="n">
        <f t="shared" si="28"/>
        <v>6.8619751755451042E-2</v>
      </c>
      <c r="T29" s="16" t="n">
        <f t="shared" si="28"/>
        <v>6.2365957327495586E-2</v>
      </c>
      <c r="U29" s="16" t="n">
        <f t="shared" si="28"/>
        <v>6.3398000963569512E-2</v>
      </c>
      <c r="V29" s="33" t="n">
        <f t="shared" si="28"/>
        <v>7.2482401764789664E-2</v>
      </c>
      <c r="W29" s="33" t="n">
        <f t="shared" si="28"/>
        <v>7.9354002318036521E-2</v>
      </c>
      <c r="X29" s="33" t="n">
        <f t="shared" si="28"/>
        <v>8.5926925625926229E-2</v>
      </c>
      <c r="Y29" s="33" t="n">
        <f t="shared" si="28"/>
        <v>8.3575543193819851E-2</v>
      </c>
      <c r="Z29" s="33" t="n">
        <f t="shared" si="28"/>
        <v>8.5391159600305605E-2</v>
      </c>
      <c r="AA29" s="33" t="n">
        <f t="shared" si="28"/>
        <v>0.10507585305394093</v>
      </c>
      <c r="AB29" s="33" t="n">
        <f t="shared" si="28"/>
        <v>0.1104429124896122</v>
      </c>
      <c r="AC29" s="33" t="n">
        <f t="shared" si="28"/>
        <v>9.3370372934078044E-2</v>
      </c>
      <c r="AD29" s="33" t="n">
        <f t="shared" si="28"/>
        <v>9.449843721765866E-2</v>
      </c>
      <c r="AE29" s="33" t="n">
        <f t="shared" si="28"/>
        <v>9.9659371697436244E-2</v>
      </c>
      <c r="AF29" s="33" t="n">
        <f t="shared" si="28"/>
        <v>9.6434354373112111E-2</v>
      </c>
      <c r="AG29" s="33" t="n">
        <f t="shared" si="28"/>
        <v>9.810098226160581E-2</v>
      </c>
      <c r="AH29" s="33" t="n">
        <f t="shared" si="28"/>
        <v>0.12076512773157043</v>
      </c>
      <c r="AI29" s="33" t="n">
        <f t="shared" si="28"/>
        <v>0.11014901396347834</v>
      </c>
      <c r="AJ29" s="33" t="n">
        <f t="shared" si="28"/>
        <v>0.11395996215077679</v>
      </c>
      <c r="AK29" s="18" t="n">
        <f t="shared" si="28"/>
        <v>0.1125550987964449</v>
      </c>
      <c r="AL29" s="33" t="n">
        <f t="shared" si="28"/>
        <v>0.10135891276084893</v>
      </c>
      <c r="AM29" s="33" t="n">
        <f t="shared" si="28"/>
        <v>0.1102159087801684</v>
      </c>
      <c r="AN29" s="33" t="n">
        <f t="shared" si="28"/>
        <v>0.12668496026986578</v>
      </c>
      <c r="AO29" s="33" t="n">
        <f t="shared" si="28"/>
        <v>0.115128319151936</v>
      </c>
      <c r="AP29" s="18" t="n">
        <f t="shared" si="23"/>
        <v>0.10113631321462123</v>
      </c>
      <c r="AQ29" s="18"/>
      <c r="AR29" s="18" t="n">
        <f t="shared" si="24"/>
        <v>0.11625948187650703</v>
      </c>
    </row>
    <row r="30">
      <c r="E30" s="32"/>
      <c r="J30" s="1" t="str">
        <f t="shared" si="21"/>
        <v>Other DoD</v>
      </c>
      <c r="K30" s="1" t="str">
        <f t="shared" si="21"/>
        <v>MDA</v>
      </c>
      <c r="L30" s="16" t="str">
        <f t="shared" ref="L30:AO30" si="29">IF(L19="","",L19/L$21)</f>
      </c>
      <c r="M30" s="16" t="str">
        <f t="shared" si="29"/>
      </c>
      <c r="N30" s="16" t="str">
        <f t="shared" si="29"/>
      </c>
      <c r="O30" s="16" t="str">
        <f t="shared" si="29"/>
      </c>
      <c r="P30" s="16" t="n">
        <f t="shared" si="29"/>
        <v>2.9339559362298673E-3</v>
      </c>
      <c r="Q30" s="16" t="n">
        <f t="shared" si="29"/>
        <v>2.1579031229955431E-3</v>
      </c>
      <c r="R30" s="16" t="n">
        <f t="shared" si="29"/>
        <v>2.5353160436676092E-3</v>
      </c>
      <c r="S30" s="16" t="n">
        <f t="shared" si="29"/>
        <v>3.3533458182924119E-3</v>
      </c>
      <c r="T30" s="16" t="n">
        <f t="shared" si="29"/>
        <v>4.7200215889600721E-3</v>
      </c>
      <c r="U30" s="16" t="n">
        <f t="shared" si="29"/>
        <v>7.5775460613864169E-3</v>
      </c>
      <c r="V30" s="33" t="n">
        <f t="shared" si="29"/>
        <v>1.0394126550492834E-2</v>
      </c>
      <c r="W30" s="33" t="n">
        <f t="shared" si="29"/>
        <v>1.1618644538179939E-2</v>
      </c>
      <c r="X30" s="33" t="n">
        <f t="shared" si="29"/>
        <v>1.4639639834316638E-2</v>
      </c>
      <c r="Y30" s="33" t="n">
        <f t="shared" si="29"/>
        <v>1.2629206789873917E-2</v>
      </c>
      <c r="Z30" s="33" t="n">
        <f t="shared" si="29"/>
        <v>1.4723599124234699E-2</v>
      </c>
      <c r="AA30" s="33" t="n">
        <f t="shared" si="29"/>
        <v>1.4460956480114331E-2</v>
      </c>
      <c r="AB30" s="33" t="n">
        <f t="shared" si="29"/>
        <v>1.1832788494354485E-2</v>
      </c>
      <c r="AC30" s="33" t="n">
        <f t="shared" si="29"/>
        <v>1.5020500693744455E-2</v>
      </c>
      <c r="AD30" s="33" t="n">
        <f t="shared" si="29"/>
        <v>1.52392704291973E-2</v>
      </c>
      <c r="AE30" s="33" t="n">
        <f t="shared" si="29"/>
        <v>1.4869198643814054E-2</v>
      </c>
      <c r="AF30" s="33" t="n">
        <f t="shared" si="29"/>
        <v>1.4781717932999981E-2</v>
      </c>
      <c r="AG30" s="33" t="n">
        <f t="shared" si="29"/>
        <v>1.4602941561602625E-2</v>
      </c>
      <c r="AH30" s="33" t="n">
        <f t="shared" si="29"/>
        <v>1.9229032180018396E-2</v>
      </c>
      <c r="AI30" s="33" t="n">
        <f t="shared" si="29"/>
        <v>2.5125521532079063E-2</v>
      </c>
      <c r="AJ30" s="33" t="n">
        <f t="shared" si="29"/>
        <v>2.1359624207774257E-2</v>
      </c>
      <c r="AK30" s="18" t="n">
        <f t="shared" si="29"/>
        <v>1.7099802462235903E-2</v>
      </c>
      <c r="AL30" s="33" t="n">
        <f t="shared" si="29"/>
        <v>2.2084200870910675E-2</v>
      </c>
      <c r="AM30" s="33" t="n">
        <f t="shared" si="29"/>
        <v>1.6883956028675217E-2</v>
      </c>
      <c r="AN30" s="33" t="n">
        <f t="shared" si="29"/>
        <v>2.3103961983474957E-2</v>
      </c>
      <c r="AO30" s="33" t="n">
        <f t="shared" si="29"/>
        <v>2.2958487891767475E-2</v>
      </c>
      <c r="AP30" s="18" t="n">
        <f t="shared" si="23"/>
        <v>2.2778839062490029E-2</v>
      </c>
      <c r="AQ30" s="18"/>
      <c r="AR30" s="34" t="n">
        <f t="shared" si="24"/>
        <v>2.3752295052466531E-2</v>
      </c>
    </row>
    <row r="31">
      <c r="E31" s="32"/>
      <c r="J31" s="1" t="str">
        <f t="shared" si="21"/>
        <v>Other DoD</v>
      </c>
      <c r="K31" s="1" t="str">
        <f t="shared" si="21"/>
        <v>Other DoD</v>
      </c>
      <c r="L31" s="16" t="n">
        <f t="shared" ref="L31:AO31" si="30">IF(L20="","",L20/L$21)</f>
        <v>2.7678017601380406E-2</v>
      </c>
      <c r="M31" s="16" t="n">
        <f t="shared" si="30"/>
        <v>2.9465460348556075E-2</v>
      </c>
      <c r="N31" s="16" t="n">
        <f t="shared" si="30"/>
        <v>4.9786055603625194E-2</v>
      </c>
      <c r="O31" s="16" t="n">
        <f t="shared" si="30"/>
        <v>4.9062571981664929E-2</v>
      </c>
      <c r="P31" s="16" t="n">
        <f t="shared" si="30"/>
        <v>4.9669827073901343E-2</v>
      </c>
      <c r="Q31" s="16" t="n">
        <f t="shared" si="30"/>
        <v>3.8619616850243038E-2</v>
      </c>
      <c r="R31" s="16" t="n">
        <f t="shared" si="30"/>
        <v>3.974409546344989E-2</v>
      </c>
      <c r="S31" s="16" t="n">
        <f t="shared" si="30"/>
        <v>4.4747573492294371E-2</v>
      </c>
      <c r="T31" s="16" t="n">
        <f t="shared" si="30"/>
        <v>5.5267445619487016E-2</v>
      </c>
      <c r="U31" s="16" t="n">
        <f t="shared" si="30"/>
        <v>5.7479419631631848E-2</v>
      </c>
      <c r="V31" s="33" t="n">
        <f t="shared" si="30"/>
        <v>4.5060496094926773E-2</v>
      </c>
      <c r="W31" s="33" t="n">
        <f t="shared" si="30"/>
        <v>5.2055473631727696E-2</v>
      </c>
      <c r="X31" s="33" t="n">
        <f t="shared" si="30"/>
        <v>6.6815406267227928E-2</v>
      </c>
      <c r="Y31" s="33" t="n">
        <f t="shared" si="30"/>
        <v>6.8827746410012894E-2</v>
      </c>
      <c r="Z31" s="33" t="n">
        <f t="shared" si="30"/>
        <v>6.4522968065987937E-2</v>
      </c>
      <c r="AA31" s="33" t="n">
        <f t="shared" si="30"/>
        <v>6.4429711043711438E-2</v>
      </c>
      <c r="AB31" s="33" t="n">
        <f t="shared" si="30"/>
        <v>6.5377498751139171E-2</v>
      </c>
      <c r="AC31" s="33" t="n">
        <f t="shared" si="30"/>
        <v>5.6551190405666925E-2</v>
      </c>
      <c r="AD31" s="33" t="n">
        <f t="shared" si="30"/>
        <v>6.1675975412109216E-2</v>
      </c>
      <c r="AE31" s="33" t="n">
        <f t="shared" si="30"/>
        <v>7.1040067911247368E-2</v>
      </c>
      <c r="AF31" s="33" t="n">
        <f t="shared" si="30"/>
        <v>7.7055806358810874E-2</v>
      </c>
      <c r="AG31" s="33" t="n">
        <f t="shared" si="30"/>
        <v>8.6811653374998063E-2</v>
      </c>
      <c r="AH31" s="33" t="n">
        <f t="shared" si="30"/>
        <v>9.0833894483819441E-2</v>
      </c>
      <c r="AI31" s="33" t="n">
        <f t="shared" si="30"/>
        <v>9.4340442447784681E-2</v>
      </c>
      <c r="AJ31" s="33" t="n">
        <f t="shared" si="30"/>
        <v>0.10438488757498915</v>
      </c>
      <c r="AK31" s="18" t="n">
        <f t="shared" si="30"/>
        <v>0.10237011139125532</v>
      </c>
      <c r="AL31" s="33" t="n">
        <f t="shared" si="30"/>
        <v>9.7535379606625353E-2</v>
      </c>
      <c r="AM31" s="33" t="n">
        <f t="shared" si="30"/>
        <v>9.6028956824125294E-2</v>
      </c>
      <c r="AN31" s="33" t="n">
        <f t="shared" si="30"/>
        <v>9.4826030398931144E-2</v>
      </c>
      <c r="AO31" s="33" t="n">
        <f t="shared" si="30"/>
        <v>9.8640983115261816E-2</v>
      </c>
      <c r="AP31" s="18" t="n">
        <f t="shared" si="23"/>
        <v>9.9472228628134957E-2</v>
      </c>
      <c r="AQ31" s="18"/>
      <c r="AR31" s="34" t="n">
        <f t="shared" si="24"/>
        <v>9.8507716053600092E-2</v>
      </c>
    </row>
    <row r="32">
      <c r="E32" s="32"/>
      <c r="K32" s="32" t="s">
        <v>33</v>
      </c>
      <c r="L32" s="33" t="n">
        <f t="shared" ref="L32:W32" si="31">IF(SUM(L25:L31)=1,1,FALSE)</f>
        <v>1</v>
      </c>
      <c r="M32" s="32" t="n">
        <f t="shared" si="31"/>
        <v>1</v>
      </c>
      <c r="N32" s="32" t="n">
        <f t="shared" si="31"/>
        <v>1</v>
      </c>
      <c r="O32" s="32" t="n">
        <f t="shared" si="31"/>
        <v>1</v>
      </c>
      <c r="P32" s="32" t="n">
        <f t="shared" si="31"/>
        <v>1</v>
      </c>
      <c r="Q32" s="32" t="n">
        <f t="shared" si="31"/>
        <v>1</v>
      </c>
      <c r="R32" s="32" t="n">
        <f t="shared" si="31"/>
        <v>1</v>
      </c>
      <c r="S32" s="32" t="n">
        <f t="shared" si="31"/>
        <v>1</v>
      </c>
      <c r="T32" s="32" t="n">
        <f t="shared" si="31"/>
        <v>1</v>
      </c>
      <c r="U32" s="32" t="n">
        <f t="shared" si="31"/>
        <v>1</v>
      </c>
      <c r="V32" s="33" t="n">
        <f t="shared" si="31"/>
        <v>1</v>
      </c>
      <c r="W32" s="33" t="n">
        <f t="shared" si="31"/>
        <v>1</v>
      </c>
      <c r="X32" s="33" t="b">
        <f t="shared" ref="X32:AP32" si="32">SUM(X25:X31)=1</f>
        <v>1</v>
      </c>
      <c r="Y32" s="33" t="b">
        <f t="shared" si="32"/>
        <v>1</v>
      </c>
      <c r="Z32" s="33" t="b">
        <f t="shared" si="32"/>
        <v>1</v>
      </c>
      <c r="AA32" s="33" t="b">
        <f t="shared" si="32"/>
        <v>1</v>
      </c>
      <c r="AB32" s="33" t="b">
        <f t="shared" si="32"/>
        <v>1</v>
      </c>
      <c r="AC32" s="33" t="b">
        <f t="shared" si="32"/>
        <v>1</v>
      </c>
      <c r="AD32" s="33" t="b">
        <f t="shared" si="32"/>
        <v>1</v>
      </c>
      <c r="AE32" s="33" t="b">
        <f t="shared" si="32"/>
        <v>1</v>
      </c>
      <c r="AF32" s="33" t="b">
        <f t="shared" si="32"/>
        <v>1</v>
      </c>
      <c r="AG32" s="33" t="b">
        <f t="shared" si="32"/>
        <v>1</v>
      </c>
      <c r="AH32" s="33" t="b">
        <f t="shared" si="32"/>
        <v>1</v>
      </c>
      <c r="AI32" s="33" t="b">
        <f t="shared" si="32"/>
        <v>1</v>
      </c>
      <c r="AJ32" s="33" t="b">
        <f t="shared" si="32"/>
        <v>1</v>
      </c>
      <c r="AK32" s="33" t="b">
        <f t="shared" si="32"/>
        <v>1</v>
      </c>
      <c r="AL32" s="33" t="b">
        <f t="shared" si="32"/>
        <v>1</v>
      </c>
      <c r="AM32" s="33" t="b">
        <f t="shared" si="32"/>
        <v>1</v>
      </c>
      <c r="AN32" s="33" t="b">
        <f t="shared" si="32"/>
        <v>1</v>
      </c>
      <c r="AO32" s="33" t="b">
        <f t="shared" si="32"/>
        <v>1</v>
      </c>
      <c r="AP32" s="33" t="b">
        <f t="shared" si="32"/>
        <v>1</v>
      </c>
      <c r="AQ32" s="33"/>
      <c r="AR32" s="33" t="b">
        <f>SUM(AR25:AR31)=1</f>
        <v>1</v>
      </c>
    </row>
    <row r="33"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0"/>
      <c r="AM33" s="30"/>
      <c r="AN33" s="30"/>
      <c r="AO33" s="30"/>
      <c r="AP33" s="30"/>
      <c r="AQ33" s="30"/>
      <c r="AR33" s="30"/>
    </row>
    <row r="34">
      <c r="V34" s="30"/>
      <c r="Z34" s="29"/>
    </row>
  </sheetData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V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31" hidden="0" customWidth="1"/>
    <col min="2" max="2" width="7.85546875" hidden="0" customWidth="1"/>
    <col min="3" max="3" width="8.42578125" hidden="0" customWidth="1"/>
    <col min="4" max="4" width="8.42578125" hidden="0" customWidth="1"/>
    <col min="5" max="5" width="8.42578125" hidden="0" customWidth="1"/>
    <col min="6" max="6" width="8.42578125" hidden="0" customWidth="1"/>
    <col min="7" max="7" width="8.42578125" hidden="0" customWidth="1"/>
    <col min="8" max="8" width="8.42578125" hidden="0" customWidth="1"/>
    <col min="9" max="9" width="8.42578125" hidden="0" customWidth="1"/>
    <col min="10" max="10" width="8.42578125" hidden="0" customWidth="1"/>
    <col min="11" max="11" width="8.4257812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7.8554687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8.4257812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12.28515625" hidden="0" customWidth="1"/>
    <col min="35" max="35" width="33.5703125" hidden="0" customWidth="1"/>
    <col min="36" max="36" width="7.85546875" hidden="0" customWidth="1"/>
    <col min="37" max="37" width="7.85546875" hidden="0" customWidth="1"/>
  </cols>
  <sheetData>
    <row r="1">
      <c r="A1" s="1" t="s">
        <v>7</v>
      </c>
      <c r="B1" s="27" t="n">
        <v>1990</v>
      </c>
      <c r="C1" s="27" t="n">
        <v>1991</v>
      </c>
      <c r="D1" s="27" t="n">
        <v>1992</v>
      </c>
      <c r="E1" s="27" t="n">
        <v>1993</v>
      </c>
      <c r="F1" s="27" t="n">
        <v>1994</v>
      </c>
      <c r="G1" s="27" t="n">
        <v>1995</v>
      </c>
      <c r="H1" s="27" t="s">
        <v>140</v>
      </c>
      <c r="I1" s="27" t="s">
        <v>141</v>
      </c>
      <c r="J1" s="27" t="s">
        <v>142</v>
      </c>
      <c r="K1" s="27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27" t="s">
        <v>165</v>
      </c>
      <c r="AH1" s="27" t="s">
        <v>166</v>
      </c>
      <c r="AI1" t="s">
        <v>167</v>
      </c>
      <c r="AJ1" s="7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</row>
    <row r="2">
      <c r="A2" s="1" t="s">
        <v>8</v>
      </c>
      <c r="B2" s="9" t="n">
        <v>30980247148</v>
      </c>
      <c r="C2" s="9" t="n">
        <v>30513099255</v>
      </c>
      <c r="D2" s="9" t="n">
        <v>30337971567</v>
      </c>
      <c r="E2" s="9" t="n">
        <v>29918044865</v>
      </c>
      <c r="F2" s="9" t="n">
        <v>30546960405</v>
      </c>
      <c r="G2" s="9" t="n">
        <v>26815505318</v>
      </c>
      <c r="H2" s="9" t="s">
        <v>175</v>
      </c>
      <c r="I2" s="9" t="n">
        <v>39579855166.986603</v>
      </c>
      <c r="J2" s="9" t="n">
        <v>45197866304.451103</v>
      </c>
      <c r="K2" s="9" t="n">
        <v>41871677716.288399</v>
      </c>
      <c r="L2" s="9" t="n">
        <v>60628984338.348701</v>
      </c>
      <c r="M2" s="9" t="n">
        <v>72073593931.546799</v>
      </c>
      <c r="N2" s="9" t="n">
        <v>82191621107.469803</v>
      </c>
      <c r="O2" s="9" t="n">
        <v>65216824578.624901</v>
      </c>
      <c r="P2" s="9" t="n">
        <v>99476690536.438705</v>
      </c>
      <c r="Q2" s="9" t="n">
        <v>89664361004.257401</v>
      </c>
      <c r="R2" s="9" t="n">
        <v>105185308345.763</v>
      </c>
      <c r="S2" s="9" t="n">
        <v>76858121124.051895</v>
      </c>
      <c r="T2" s="9" t="n">
        <v>84511629723.707794</v>
      </c>
      <c r="U2" s="9" t="n">
        <v>72747870858.840805</v>
      </c>
      <c r="V2" s="9" t="n">
        <v>88281955325.343399</v>
      </c>
      <c r="W2" s="9" t="n">
        <v>58657736535.8974</v>
      </c>
      <c r="X2" s="9" t="n">
        <v>66374936763.419899</v>
      </c>
      <c r="Y2" s="9" t="n">
        <v>64229067462.530701</v>
      </c>
      <c r="Z2" s="9" t="n">
        <v>67355889099.584</v>
      </c>
      <c r="AA2" s="9" t="n">
        <v>73920890931.178802</v>
      </c>
      <c r="AB2" s="9" t="n">
        <v>104278371953.715</v>
      </c>
      <c r="AC2" s="9" t="n">
        <v>102045500387.258</v>
      </c>
      <c r="AD2" s="9" t="n">
        <v>83031379889.599304</v>
      </c>
      <c r="AE2" s="9" t="n">
        <v>90700478946.814804</v>
      </c>
      <c r="AF2" s="9" t="n">
        <v>93831048286.002502</v>
      </c>
      <c r="AG2" s="9"/>
      <c r="AH2" s="9"/>
    </row>
    <row r="3">
      <c r="A3" s="1" t="s">
        <v>9</v>
      </c>
      <c r="B3" s="9" t="n">
        <v>19665301894</v>
      </c>
      <c r="C3" s="9" t="n">
        <v>19287753733</v>
      </c>
      <c r="D3" s="9" t="n">
        <v>19351186804</v>
      </c>
      <c r="E3" s="9" t="n">
        <v>18199944637</v>
      </c>
      <c r="F3" s="9" t="n">
        <v>17603718607</v>
      </c>
      <c r="G3" s="9" t="n">
        <v>18644639014</v>
      </c>
      <c r="H3" s="9" t="s">
        <v>176</v>
      </c>
      <c r="I3" s="9" t="n">
        <v>30488476147.676601</v>
      </c>
      <c r="J3" s="9" t="n">
        <v>35658212730.404198</v>
      </c>
      <c r="K3" s="9" t="n">
        <v>53468991828.778099</v>
      </c>
      <c r="L3" s="9" t="n">
        <v>50104119626.498802</v>
      </c>
      <c r="M3" s="9" t="n">
        <v>59735734957.762901</v>
      </c>
      <c r="N3" s="9" t="n">
        <v>66408009003.466202</v>
      </c>
      <c r="O3" s="9" t="n">
        <v>90944163227.9711</v>
      </c>
      <c r="P3" s="9" t="n">
        <v>71581282476.514893</v>
      </c>
      <c r="Q3" s="9" t="n">
        <v>95858643198.796295</v>
      </c>
      <c r="R3" s="9" t="n">
        <v>88567212923.906998</v>
      </c>
      <c r="S3" s="9" t="n">
        <v>95679375813.887695</v>
      </c>
      <c r="T3" s="9" t="n">
        <v>76340782697.807693</v>
      </c>
      <c r="U3" s="9" t="n">
        <v>97430470454.814804</v>
      </c>
      <c r="V3" s="9" t="n">
        <v>47161410128.453796</v>
      </c>
      <c r="W3" s="9" t="n">
        <v>64876581768.107498</v>
      </c>
      <c r="X3" s="9" t="n">
        <v>70705778641.223694</v>
      </c>
      <c r="Y3" s="9" t="n">
        <v>83338070960.605194</v>
      </c>
      <c r="Z3" s="9" t="n">
        <v>74934848863.233093</v>
      </c>
      <c r="AA3" s="9" t="n">
        <v>79173891045.184296</v>
      </c>
      <c r="AB3" s="9" t="n">
        <v>91188443138.824402</v>
      </c>
      <c r="AC3" s="9" t="n">
        <v>118353483306.377</v>
      </c>
      <c r="AD3" s="9" t="n">
        <v>113030614881.231</v>
      </c>
      <c r="AE3" s="9" t="n">
        <v>92687913219.319199</v>
      </c>
      <c r="AF3" s="9" t="n">
        <v>122169498084.72301</v>
      </c>
      <c r="AG3" s="9"/>
      <c r="AH3" s="9"/>
    </row>
    <row r="4">
      <c r="A4" s="1" t="s">
        <v>10</v>
      </c>
      <c r="B4" s="9" t="n">
        <v>12183919305</v>
      </c>
      <c r="C4" s="9" t="n">
        <v>18493514868</v>
      </c>
      <c r="D4" s="9" t="n">
        <v>17658228389</v>
      </c>
      <c r="E4" s="9" t="n">
        <v>17180949094</v>
      </c>
      <c r="F4" s="9" t="n">
        <v>20333048736</v>
      </c>
      <c r="G4" s="9" t="n">
        <v>20139685026</v>
      </c>
      <c r="H4" s="9" t="s">
        <v>177</v>
      </c>
      <c r="I4" s="9" t="n">
        <v>30051830582.044498</v>
      </c>
      <c r="J4" s="9" t="n">
        <v>29546235134.181099</v>
      </c>
      <c r="K4" s="9" t="n">
        <v>32514804393.305302</v>
      </c>
      <c r="L4" s="9" t="n">
        <v>44326222096.902603</v>
      </c>
      <c r="M4" s="9" t="n">
        <v>47287210537.3255</v>
      </c>
      <c r="N4" s="9" t="n">
        <v>52144127399.204002</v>
      </c>
      <c r="O4" s="9" t="n">
        <v>54837278210.871597</v>
      </c>
      <c r="P4" s="9" t="n">
        <v>62947498042.1502</v>
      </c>
      <c r="Q4" s="9" t="n">
        <v>70265937354.077103</v>
      </c>
      <c r="R4" s="9" t="n">
        <v>73003340331.280304</v>
      </c>
      <c r="S4" s="9" t="n">
        <v>78254055376.378906</v>
      </c>
      <c r="T4" s="9" t="n">
        <v>86397758416.691605</v>
      </c>
      <c r="U4" s="9" t="n">
        <v>79402020830.376099</v>
      </c>
      <c r="V4" s="9" t="n">
        <v>69439846613.058105</v>
      </c>
      <c r="W4" s="9" t="n">
        <v>72089283751.642197</v>
      </c>
      <c r="X4" s="9" t="n">
        <v>55195683356.311096</v>
      </c>
      <c r="Y4" s="9" t="n">
        <v>61208777099.853302</v>
      </c>
      <c r="Z4" s="9" t="n">
        <v>72583791772.383408</v>
      </c>
      <c r="AA4" s="9" t="n">
        <v>90344980624.098602</v>
      </c>
      <c r="AB4" s="9" t="n">
        <v>80012527011.338501</v>
      </c>
      <c r="AC4" s="9" t="n">
        <v>97065505447.711105</v>
      </c>
      <c r="AD4" s="9" t="n">
        <v>79881976456.230194</v>
      </c>
      <c r="AE4" s="9" t="n">
        <v>107079847175.86</v>
      </c>
      <c r="AF4" s="9" t="n">
        <v>46347839272.802498</v>
      </c>
      <c r="AG4" s="9"/>
      <c r="AH4" s="9"/>
    </row>
    <row r="5">
      <c r="A5" s="1" t="s">
        <v>11</v>
      </c>
      <c r="B5" s="9" t="n">
        <v>4275032000</v>
      </c>
      <c r="C5" s="9" t="n">
        <v>6503975889</v>
      </c>
      <c r="D5" s="9" t="n">
        <v>4166812450</v>
      </c>
      <c r="E5" s="9" t="n">
        <v>4396364530</v>
      </c>
      <c r="F5" s="9" t="n">
        <v>3619043411</v>
      </c>
      <c r="G5" s="9" t="n">
        <v>3098454659</v>
      </c>
      <c r="H5" s="9" t="s">
        <v>178</v>
      </c>
      <c r="I5" s="9" t="n">
        <v>32058324609.679699</v>
      </c>
      <c r="J5" s="9" t="n">
        <v>33591324374.7999</v>
      </c>
      <c r="K5" s="9" t="n">
        <v>41955047287.756599</v>
      </c>
      <c r="L5" s="9" t="n">
        <v>56473761450.586899</v>
      </c>
      <c r="M5" s="9" t="n">
        <v>50665417622.153801</v>
      </c>
      <c r="N5" s="9" t="n">
        <v>64919603515.750198</v>
      </c>
      <c r="O5" s="9" t="n">
        <v>84166912093.385498</v>
      </c>
      <c r="P5" s="9" t="n">
        <v>94148009525.804993</v>
      </c>
      <c r="Q5" s="9" t="n">
        <v>122199158190.274</v>
      </c>
      <c r="R5" s="9" t="n">
        <v>114799519186.035</v>
      </c>
      <c r="S5" s="9" t="n">
        <v>111612316526.689</v>
      </c>
      <c r="T5" s="9" t="n">
        <v>121315745122.955</v>
      </c>
      <c r="U5" s="9" t="n">
        <v>108056068511.55499</v>
      </c>
      <c r="V5" s="9" t="n">
        <v>101697840275.826</v>
      </c>
      <c r="W5" s="9" t="n">
        <v>87660758568.851898</v>
      </c>
      <c r="X5" s="9" t="n">
        <v>81908043005.669693</v>
      </c>
      <c r="Y5" s="9" t="n">
        <v>89585870105.402893</v>
      </c>
      <c r="Z5" s="9" t="n">
        <v>105741317070.138</v>
      </c>
      <c r="AA5" s="9" t="n">
        <v>115516058152.99001</v>
      </c>
      <c r="AB5" s="9" t="n">
        <v>108376064046.06799</v>
      </c>
      <c r="AC5" s="9" t="n">
        <v>105137009962.241</v>
      </c>
      <c r="AD5" s="9" t="n">
        <v>111119917370.597</v>
      </c>
      <c r="AE5" s="9" t="n">
        <v>123852452707.21001</v>
      </c>
      <c r="AF5" s="9" t="n">
        <v>72617114.859300002</v>
      </c>
      <c r="AG5" s="9"/>
      <c r="AH5" s="9"/>
    </row>
    <row r="6">
      <c r="A6" s="1" t="s">
        <v>12</v>
      </c>
      <c r="B6" s="9" t="n">
        <v>3035334000</v>
      </c>
      <c r="C6" s="9" t="n">
        <v>5206015283</v>
      </c>
      <c r="D6" s="9" t="n">
        <v>3918554592</v>
      </c>
      <c r="E6" s="9" t="n">
        <v>4991418711</v>
      </c>
      <c r="F6" s="9" t="n">
        <v>4289293657</v>
      </c>
      <c r="G6" s="9" t="n">
        <v>3486356407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 t="n">
        <v>120350129405</v>
      </c>
      <c r="AH6" s="9" t="n">
        <v>136154193844</v>
      </c>
      <c r="AI6" t="n">
        <v>123406660550</v>
      </c>
      <c r="AJ6" t="n">
        <v>121373382142</v>
      </c>
      <c r="AK6" t="n">
        <v>117161902725</v>
      </c>
      <c r="AL6" t="n">
        <v>116592014868</v>
      </c>
      <c r="AM6" t="n">
        <v>118448779098</v>
      </c>
      <c r="AN6" t="n">
        <v>115982151879</v>
      </c>
      <c r="AO6" t="n">
        <v>116965882167</v>
      </c>
      <c r="AP6" t="n">
        <v>122185036488</v>
      </c>
    </row>
    <row r="7">
      <c r="A7" s="1" t="s">
        <v>13</v>
      </c>
      <c r="B7" s="9" t="n">
        <v>11331278000</v>
      </c>
      <c r="C7" s="9" t="n">
        <v>14834080775</v>
      </c>
      <c r="D7" s="9" t="n">
        <v>13464555013</v>
      </c>
      <c r="E7" s="9" t="n">
        <v>11175370345</v>
      </c>
      <c r="F7" s="9" t="n">
        <v>8533017359</v>
      </c>
      <c r="G7" s="9" t="n">
        <v>8543659793</v>
      </c>
      <c r="H7" s="9" t="n">
        <v>8817441132</v>
      </c>
      <c r="I7" s="9" t="n">
        <v>8032566815</v>
      </c>
      <c r="J7" s="9" t="n">
        <v>8630834203</v>
      </c>
      <c r="K7" s="9" t="n">
        <v>9161817835</v>
      </c>
      <c r="L7" s="9" t="n">
        <v>8681402236.2749996</v>
      </c>
      <c r="M7" s="9" t="n">
        <v>9121226297.3983002</v>
      </c>
      <c r="N7" s="9" t="n">
        <v>12364479239.359301</v>
      </c>
      <c r="O7" s="9" t="n">
        <v>13554814182.0499</v>
      </c>
      <c r="P7" s="9" t="n">
        <v>14092002557.1602</v>
      </c>
      <c r="Q7" s="9" t="n">
        <v>14840976402.1777</v>
      </c>
      <c r="R7" s="9" t="n">
        <v>15026798831.2582</v>
      </c>
      <c r="S7" s="9" t="n">
        <v>17946432354.570702</v>
      </c>
      <c r="T7" s="9" t="n">
        <v>19206094669.4851</v>
      </c>
      <c r="U7" s="9" t="n">
        <v>17916001089.016701</v>
      </c>
      <c r="V7" s="9" t="n">
        <v>16686895593.122999</v>
      </c>
      <c r="W7" s="9" t="n">
        <v>15426122050.0091</v>
      </c>
      <c r="X7" s="9" t="n">
        <v>15679934177.9548</v>
      </c>
      <c r="Y7" s="9" t="n">
        <v>13040612597.544701</v>
      </c>
      <c r="Z7" s="9" t="n">
        <v>12578103270.452299</v>
      </c>
      <c r="AA7" s="9" t="n">
        <v>13250856730.3246</v>
      </c>
      <c r="AB7" s="9" t="n">
        <v>16476049112.848301</v>
      </c>
      <c r="AC7" s="9" t="n">
        <v>18044712601.542801</v>
      </c>
      <c r="AD7" s="9" t="n">
        <v>21672106381.546398</v>
      </c>
      <c r="AE7" s="9" t="n">
        <v>23144619010.361698</v>
      </c>
      <c r="AF7" s="9" t="n">
        <v>23832582389.547901</v>
      </c>
      <c r="AG7" s="9" t="n">
        <v>21971142041.757401</v>
      </c>
      <c r="AH7" s="9" t="n">
        <v>20480641402.018501</v>
      </c>
    </row>
    <row r="8">
      <c r="A8" s="1" t="s">
        <v>14</v>
      </c>
      <c r="B8" s="9" t="n">
        <v>10893531000</v>
      </c>
      <c r="C8" s="9" t="n">
        <v>13666534115</v>
      </c>
      <c r="D8" s="9" t="n">
        <v>9670953302</v>
      </c>
      <c r="E8" s="9" t="n">
        <v>10550468583</v>
      </c>
      <c r="F8" s="9" t="n">
        <v>8625703645</v>
      </c>
      <c r="G8" s="9" t="n">
        <v>8564693193</v>
      </c>
      <c r="H8" s="9" t="n">
        <v>9626845429</v>
      </c>
      <c r="I8" s="9" t="n">
        <v>9689825022</v>
      </c>
      <c r="J8" s="9" t="n">
        <v>8560246161</v>
      </c>
      <c r="K8" s="9" t="n">
        <v>7673714576</v>
      </c>
      <c r="L8" s="9" t="n">
        <v>8636765200.0900002</v>
      </c>
      <c r="M8" s="9" t="n">
        <v>10224671908</v>
      </c>
      <c r="N8" s="9" t="n">
        <v>13391739080.241501</v>
      </c>
      <c r="O8" s="9" t="n">
        <v>15542660702.4263</v>
      </c>
      <c r="P8" s="9" t="n">
        <v>18316466295.394699</v>
      </c>
      <c r="Q8" s="9" t="n">
        <v>31831853784.539902</v>
      </c>
      <c r="R8" s="9" t="n">
        <v>34635652171.225098</v>
      </c>
      <c r="S8" s="9" t="n">
        <v>34283632888.674801</v>
      </c>
      <c r="T8" s="9" t="n">
        <v>39101725917.671303</v>
      </c>
      <c r="U8" s="9" t="n">
        <v>35588806644.6735</v>
      </c>
      <c r="V8" s="9" t="n">
        <v>29121536359.555401</v>
      </c>
      <c r="W8" s="9" t="n">
        <v>30007007163.880001</v>
      </c>
      <c r="X8" s="9" t="n">
        <v>35357832226.452103</v>
      </c>
      <c r="Y8" s="9" t="n">
        <v>26464056854.445301</v>
      </c>
      <c r="Z8" s="9" t="n">
        <v>24267856901.268101</v>
      </c>
      <c r="AA8" s="9" t="n">
        <v>21069110791.9282</v>
      </c>
      <c r="AB8" s="9" t="n">
        <v>19406249663.879398</v>
      </c>
      <c r="AC8" s="9" t="n">
        <v>21576572063.250401</v>
      </c>
      <c r="AD8" s="9" t="n">
        <v>25383398093.280499</v>
      </c>
      <c r="AE8" s="9" t="n">
        <v>23212631381.332401</v>
      </c>
      <c r="AF8" s="9" t="n">
        <v>25527192155.965599</v>
      </c>
      <c r="AG8" s="9" t="n">
        <v>53500803484.471497</v>
      </c>
      <c r="AH8" s="9" t="n">
        <v>58510847251.7136</v>
      </c>
    </row>
    <row r="9">
      <c r="A9" s="1" t="s">
        <v>15</v>
      </c>
      <c r="B9" s="9" t="n">
        <v>7810320381</v>
      </c>
      <c r="C9" s="9" t="n">
        <v>7958593229</v>
      </c>
      <c r="D9" s="9" t="n">
        <v>8819916126</v>
      </c>
      <c r="E9" s="9" t="n">
        <v>8606331079</v>
      </c>
      <c r="F9" s="9" t="n">
        <v>8502759117</v>
      </c>
      <c r="G9" s="9" t="n">
        <v>8922414465</v>
      </c>
      <c r="H9" s="9" t="n">
        <v>9372992103</v>
      </c>
      <c r="I9" s="9" t="n">
        <v>9768696174</v>
      </c>
      <c r="J9" s="9" t="n">
        <v>10885739654</v>
      </c>
      <c r="K9" s="9" t="n">
        <v>11378756963</v>
      </c>
      <c r="L9" s="9" t="n">
        <v>12545323449.0637</v>
      </c>
      <c r="M9" s="9" t="n">
        <v>12548319554.902201</v>
      </c>
      <c r="N9" s="9" t="n">
        <v>16007023587.1511</v>
      </c>
      <c r="O9" s="9" t="n">
        <v>18912966558.2682</v>
      </c>
      <c r="P9" s="9" t="n">
        <v>21068568992.948399</v>
      </c>
      <c r="Q9" s="9" t="n">
        <v>25776386620.1759</v>
      </c>
      <c r="R9" s="9" t="n">
        <v>29030382818.173698</v>
      </c>
      <c r="S9" s="9" t="n">
        <v>30532899846.6231</v>
      </c>
      <c r="T9" s="9" t="n">
        <v>34018092468.2551</v>
      </c>
      <c r="U9" s="9" t="n">
        <v>38744735472.267303</v>
      </c>
      <c r="V9" s="9" t="n">
        <v>40175060232.106796</v>
      </c>
      <c r="W9" s="9" t="n">
        <v>39941077127.641296</v>
      </c>
      <c r="X9" s="9" t="n">
        <v>40268302377.220299</v>
      </c>
      <c r="Y9" s="9" t="n">
        <v>34063508974.919498</v>
      </c>
      <c r="Z9" s="9" t="n">
        <v>33596342913.8293</v>
      </c>
      <c r="AA9" s="9" t="n">
        <v>33268587545.761101</v>
      </c>
      <c r="AB9" s="9" t="n">
        <v>33474177688.515598</v>
      </c>
      <c r="AC9" s="9" t="n">
        <v>34761103029.603897</v>
      </c>
      <c r="AD9" s="9" t="n">
        <v>38703333940.080399</v>
      </c>
      <c r="AE9" s="9" t="n">
        <v>42600901383.700401</v>
      </c>
      <c r="AF9" s="9" t="n">
        <v>44268070562.898499</v>
      </c>
      <c r="AG9" s="9" t="n">
        <v>43222329827.734802</v>
      </c>
      <c r="AH9" s="9" t="n">
        <v>41591693023.664398</v>
      </c>
    </row>
    <row r="10">
      <c r="A10" s="1" t="s">
        <v>16</v>
      </c>
      <c r="B10" s="9" t="n">
        <v>4385190184</v>
      </c>
      <c r="C10" s="9" t="n">
        <v>5641814985</v>
      </c>
      <c r="D10" s="9" t="n">
        <v>4211344274</v>
      </c>
      <c r="E10" s="9" t="n">
        <v>3075823560</v>
      </c>
      <c r="F10" s="9" t="n">
        <v>4014703413</v>
      </c>
      <c r="G10" s="9" t="n">
        <v>5272937433</v>
      </c>
      <c r="H10" s="9" t="n">
        <v>5083168952</v>
      </c>
      <c r="I10" s="9" t="n">
        <v>5793220616</v>
      </c>
      <c r="J10" s="9" t="n">
        <v>6068760797</v>
      </c>
      <c r="K10" s="9" t="n">
        <v>7339018466</v>
      </c>
      <c r="L10" s="9" t="n">
        <v>6506896271.1197996</v>
      </c>
      <c r="M10" s="9" t="n">
        <v>7420418624.8457003</v>
      </c>
      <c r="N10" s="9" t="n">
        <v>10545115932.478701</v>
      </c>
      <c r="O10" s="9" t="n">
        <v>16105347740.6387</v>
      </c>
      <c r="P10" s="9" t="n">
        <v>20109780788.034199</v>
      </c>
      <c r="Q10" s="9" t="n">
        <v>22212951338.362801</v>
      </c>
      <c r="R10" s="9" t="n">
        <v>24238836826.194401</v>
      </c>
      <c r="S10" s="9" t="n">
        <v>24497594543.454601</v>
      </c>
      <c r="T10" s="9" t="n">
        <v>27467961626.3125</v>
      </c>
      <c r="U10" s="9" t="n">
        <v>30723731634.210098</v>
      </c>
      <c r="V10" s="9" t="n">
        <v>33027824591.2976</v>
      </c>
      <c r="W10" s="9" t="n">
        <v>36792670341.841202</v>
      </c>
      <c r="X10" s="9" t="n">
        <v>33864152994.883999</v>
      </c>
      <c r="Y10" s="9" t="n">
        <v>30654947847.635899</v>
      </c>
      <c r="Z10" s="9" t="n">
        <v>25657560820.3307</v>
      </c>
      <c r="AA10" s="9" t="n">
        <v>22964024432.7188</v>
      </c>
      <c r="AB10" s="9" t="n">
        <v>23829117897.803501</v>
      </c>
      <c r="AC10" s="9" t="n">
        <v>26217769701.150398</v>
      </c>
      <c r="AD10" s="9" t="n">
        <v>28602670918.872601</v>
      </c>
      <c r="AE10" s="9" t="n">
        <v>29616874471.6814</v>
      </c>
      <c r="AF10" s="9" t="n">
        <v>29489581466.524399</v>
      </c>
      <c r="AG10" s="9" t="n">
        <v>28812959763.345699</v>
      </c>
      <c r="AH10" s="9" t="n">
        <v>30791078471.049599</v>
      </c>
    </row>
    <row r="11">
      <c r="A11" s="1" t="s">
        <v>17</v>
      </c>
      <c r="B11" s="9" t="n">
        <v>10680657493</v>
      </c>
      <c r="C11" s="9" t="n">
        <v>9512770712</v>
      </c>
      <c r="D11" s="9" t="n">
        <v>8600082026</v>
      </c>
      <c r="E11" s="9" t="n">
        <v>9502770472</v>
      </c>
      <c r="F11" s="9" t="n">
        <v>7389026646</v>
      </c>
      <c r="G11" s="9" t="n">
        <v>9654356740</v>
      </c>
      <c r="H11" s="9" t="n">
        <v>7969628348</v>
      </c>
      <c r="I11" s="9" t="n">
        <v>8340521642</v>
      </c>
      <c r="J11" s="9" t="n">
        <v>9369233233</v>
      </c>
      <c r="K11" s="9" t="n">
        <v>8320132027</v>
      </c>
      <c r="L11" s="9" t="n">
        <v>9355821763</v>
      </c>
      <c r="M11" s="9" t="n">
        <v>12404294499</v>
      </c>
      <c r="N11" s="9" t="n">
        <v>12695635173.930201</v>
      </c>
      <c r="O11" s="9" t="n">
        <v>12672639008.0506</v>
      </c>
      <c r="P11" s="9" t="n">
        <v>14842221707.163601</v>
      </c>
      <c r="Q11" s="9" t="n">
        <v>14038755534.1306</v>
      </c>
      <c r="R11" s="9" t="n">
        <v>16819636778.489799</v>
      </c>
      <c r="S11" s="9" t="n">
        <v>17252498247.086399</v>
      </c>
      <c r="T11" s="9" t="n">
        <v>19353076069.069698</v>
      </c>
      <c r="U11" s="9" t="n">
        <v>21501461737.614101</v>
      </c>
      <c r="V11" s="9" t="n">
        <v>17562189933.044601</v>
      </c>
      <c r="W11" s="9" t="n">
        <v>28389571263.533298</v>
      </c>
      <c r="X11" s="9" t="n">
        <v>23823517535.917801</v>
      </c>
      <c r="Y11" s="9" t="n">
        <v>23051278527.260899</v>
      </c>
      <c r="Z11" s="9" t="n">
        <v>23827426373.0695</v>
      </c>
      <c r="AA11" s="9" t="n">
        <v>21478209072.9086</v>
      </c>
      <c r="AB11" s="9" t="n">
        <v>24652659223.764702</v>
      </c>
      <c r="AC11" s="9" t="n">
        <v>27207917365.1003</v>
      </c>
      <c r="AD11" s="9" t="n">
        <v>31309730086.527901</v>
      </c>
      <c r="AE11" s="9" t="n">
        <v>33305801657.137001</v>
      </c>
      <c r="AF11" s="9" t="n">
        <v>40022217328.675697</v>
      </c>
      <c r="AG11" s="9" t="n">
        <v>33534275346.6497</v>
      </c>
      <c r="AH11" s="9" t="n">
        <v>37537464933.427399</v>
      </c>
    </row>
    <row r="12">
      <c r="A12" s="1" t="s">
        <v>18</v>
      </c>
      <c r="B12" s="9" t="n">
        <v>5109318000</v>
      </c>
      <c r="C12" s="9" t="n">
        <v>4536041000</v>
      </c>
      <c r="D12" s="9" t="n">
        <v>3207056007</v>
      </c>
      <c r="E12" s="9" t="n">
        <v>3775896266</v>
      </c>
      <c r="F12" s="9" t="n">
        <v>3704627729</v>
      </c>
      <c r="G12" s="9" t="n">
        <v>3449312820</v>
      </c>
      <c r="H12" s="9" t="n">
        <v>2950138142</v>
      </c>
      <c r="I12" s="9" t="n">
        <v>3180065599</v>
      </c>
      <c r="J12" s="9" t="n">
        <v>3551481726</v>
      </c>
      <c r="K12" s="9" t="n">
        <v>3510240138</v>
      </c>
      <c r="L12" s="9" t="n">
        <v>3182752124</v>
      </c>
      <c r="M12" s="9" t="n">
        <v>4154315713</v>
      </c>
      <c r="N12" s="9" t="n">
        <v>4479525528</v>
      </c>
      <c r="O12" s="9" t="n">
        <v>5208172909.6601</v>
      </c>
      <c r="P12" s="9" t="n">
        <v>6126678143.1602001</v>
      </c>
      <c r="Q12" s="9" t="n">
        <v>6383450249.2656002</v>
      </c>
      <c r="R12" s="9" t="n">
        <v>7883684089.5678997</v>
      </c>
      <c r="S12" s="9" t="n">
        <v>8069238241.2336998</v>
      </c>
      <c r="T12" s="9" t="n">
        <v>9424818455.3167992</v>
      </c>
      <c r="U12" s="9" t="n">
        <v>10254231699.465401</v>
      </c>
      <c r="V12" s="9" t="n">
        <v>9089367407.3931999</v>
      </c>
      <c r="W12" s="9" t="n">
        <v>10298401710.002501</v>
      </c>
      <c r="X12" s="9" t="n">
        <v>9949330376.4937992</v>
      </c>
      <c r="Y12" s="9" t="n">
        <v>7571179669.3493996</v>
      </c>
      <c r="Z12" s="9" t="n">
        <v>7849485533.8650999</v>
      </c>
      <c r="AA12" s="9" t="n">
        <v>5963062519.4984999</v>
      </c>
      <c r="AB12" s="9" t="n">
        <v>6075865714.2821999</v>
      </c>
      <c r="AC12" s="9" t="n">
        <v>6050578378.7742996</v>
      </c>
      <c r="AD12" s="9" t="n">
        <v>5945524610.1526003</v>
      </c>
      <c r="AE12" s="9" t="n">
        <v>7216445280.1358995</v>
      </c>
      <c r="AF12" s="9" t="n">
        <v>7301605588.9167004</v>
      </c>
      <c r="AG12" s="9" t="n">
        <v>8921073432.4220009</v>
      </c>
      <c r="AH12" s="9" t="n">
        <v>11296225430.6957</v>
      </c>
    </row>
    <row r="13">
      <c r="A13" s="1" t="s">
        <v>6</v>
      </c>
      <c r="B13" s="9" t="n">
        <v>0</v>
      </c>
      <c r="C13" s="9"/>
      <c r="D13" s="9"/>
      <c r="E13" s="9"/>
      <c r="F13" s="9"/>
      <c r="G13" s="9"/>
      <c r="H13" s="9"/>
      <c r="I13" s="9"/>
      <c r="J13" s="9"/>
      <c r="K13" s="9"/>
      <c r="L13" s="9" t="n">
        <v>29503352.0086</v>
      </c>
      <c r="M13" s="9" t="n">
        <v>9825233.9425000008</v>
      </c>
      <c r="N13" s="9" t="n">
        <v>84074351.175400004</v>
      </c>
      <c r="O13" s="9" t="n">
        <v>75741000.173999995</v>
      </c>
      <c r="P13" s="9" t="n">
        <v>7078195.7825999996</v>
      </c>
      <c r="Q13" s="9" t="n">
        <v>3802636.1222999999</v>
      </c>
      <c r="R13" s="9" t="n">
        <v>109748294.80769999</v>
      </c>
      <c r="S13" s="9" t="n">
        <v>18047585.049899999</v>
      </c>
      <c r="T13" s="9" t="n">
        <v>368043.21919999999</v>
      </c>
      <c r="U13" s="9" t="n">
        <v>986168.13329999999</v>
      </c>
      <c r="V13" s="9" t="n">
        <v>-253919.658</v>
      </c>
      <c r="W13" s="9" t="n">
        <v>-140825.10130000001</v>
      </c>
      <c r="X13" s="9" t="n">
        <v>-6477.8001000000004</v>
      </c>
      <c r="Y13" s="9" t="n">
        <v>-99723.120599999995</v>
      </c>
      <c r="Z13" s="9"/>
      <c r="AA13" s="9" t="n">
        <v>30000</v>
      </c>
      <c r="AB13" s="9" t="n">
        <v>3581529.4308000002</v>
      </c>
      <c r="AC13" s="9" t="n">
        <v>1345607</v>
      </c>
      <c r="AD13" s="9" t="n">
        <v>-212795.36720000001</v>
      </c>
      <c r="AE13" s="9" t="n">
        <v>465885</v>
      </c>
      <c r="AF13" s="9" t="n">
        <v>314555.625</v>
      </c>
      <c r="AG13" s="9" t="n">
        <v>386316</v>
      </c>
      <c r="AH13" s="9" t="n">
        <v>980919.76850000001</v>
      </c>
    </row>
    <row r="14">
      <c r="A14" s="38" t="s">
        <v>36</v>
      </c>
      <c r="B14" s="9" t="n">
        <f t="shared" ref="B14:AH14" si="0">SUBTOTAL(9,B2:B13)</f>
        <v>120350129405</v>
      </c>
      <c r="C14" s="9" t="n">
        <f t="shared" si="0"/>
        <v>136154193844</v>
      </c>
      <c r="D14" s="9" t="n">
        <f t="shared" si="0"/>
        <v>123406660550</v>
      </c>
      <c r="E14" s="9" t="n">
        <f t="shared" si="0"/>
        <v>121373382142</v>
      </c>
      <c r="F14" s="9" t="n">
        <f t="shared" si="0"/>
        <v>117161902725</v>
      </c>
      <c r="G14" s="9" t="n">
        <f t="shared" si="0"/>
        <v>116592014868</v>
      </c>
      <c r="H14" s="9" t="n">
        <f t="shared" si="0"/>
        <v>43820214106</v>
      </c>
      <c r="I14" s="9" t="n">
        <f t="shared" si="0"/>
        <v>176983382374.38739</v>
      </c>
      <c r="J14" s="9" t="n">
        <f t="shared" si="0"/>
        <v>191059934317.8363</v>
      </c>
      <c r="K14" s="9" t="n">
        <f t="shared" si="0"/>
        <v>217194201231.12839</v>
      </c>
      <c r="L14" s="9" t="n">
        <f t="shared" si="0"/>
        <v>260471551907.89413</v>
      </c>
      <c r="M14" s="9" t="n">
        <f t="shared" si="0"/>
        <v>285645028879.87769</v>
      </c>
      <c r="N14" s="9" t="n">
        <f t="shared" si="0"/>
        <v>335230953918.22644</v>
      </c>
      <c r="O14" s="9" t="n">
        <f t="shared" si="0"/>
        <v>377237520212.12091</v>
      </c>
      <c r="P14" s="9" t="n">
        <f t="shared" si="0"/>
        <v>422716277260.55273</v>
      </c>
      <c r="Q14" s="9" t="n">
        <f t="shared" si="0"/>
        <v>493076276312.17963</v>
      </c>
      <c r="R14" s="9" t="n">
        <f t="shared" si="0"/>
        <v>509300120596.70203</v>
      </c>
      <c r="S14" s="9" t="n">
        <f t="shared" si="0"/>
        <v>495004212547.70068</v>
      </c>
      <c r="T14" s="9" t="n">
        <f t="shared" si="0"/>
        <v>517138053210.49182</v>
      </c>
      <c r="U14" s="9" t="n">
        <f t="shared" si="0"/>
        <v>512366385100.96704</v>
      </c>
      <c r="V14" s="9" t="n">
        <f t="shared" si="0"/>
        <v>452243672539.54388</v>
      </c>
      <c r="W14" s="9" t="n">
        <f t="shared" si="0"/>
        <v>444139069456.30511</v>
      </c>
      <c r="X14" s="9" t="n">
        <f t="shared" si="0"/>
        <v>433127504977.74695</v>
      </c>
      <c r="Y14" s="9" t="n">
        <f t="shared" si="0"/>
        <v>433207270376.42725</v>
      </c>
      <c r="Z14" s="9" t="n">
        <f t="shared" si="0"/>
        <v>448392622618.1535</v>
      </c>
      <c r="AA14" s="9" t="n">
        <f t="shared" si="0"/>
        <v>476949701846.59149</v>
      </c>
      <c r="AB14" s="9" t="n">
        <f t="shared" si="0"/>
        <v>507773106980.47052</v>
      </c>
      <c r="AC14" s="9" t="n">
        <f t="shared" si="0"/>
        <v>556461497850.00928</v>
      </c>
      <c r="AD14" s="9" t="n">
        <f t="shared" si="0"/>
        <v>538680439832.75073</v>
      </c>
      <c r="AE14" s="9" t="n">
        <f t="shared" si="0"/>
        <v>573418431118.55273</v>
      </c>
      <c r="AF14" s="9" t="n">
        <f t="shared" si="0"/>
        <v>432862566806.54114</v>
      </c>
      <c r="AG14" s="9" t="n">
        <f t="shared" si="0"/>
        <v>310313099617.3811</v>
      </c>
      <c r="AH14" s="9" t="n">
        <f t="shared" si="0"/>
        <v>336363125276.33771</v>
      </c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ht="30" customHeight="1">
      <c r="A17" s="10" t="s">
        <v>7</v>
      </c>
      <c r="B17" s="10" t="n">
        <f t="shared" ref="B17:AH17" si="1">B1</f>
        <v>1990</v>
      </c>
      <c r="C17" s="10" t="n">
        <f t="shared" si="1"/>
        <v>1991</v>
      </c>
      <c r="D17" s="10" t="n">
        <f t="shared" si="1"/>
        <v>1992</v>
      </c>
      <c r="E17" s="10" t="n">
        <f t="shared" si="1"/>
        <v>1993</v>
      </c>
      <c r="F17" s="10" t="n">
        <f t="shared" si="1"/>
        <v>1994</v>
      </c>
      <c r="G17" s="10" t="n">
        <f t="shared" si="1"/>
        <v>1995</v>
      </c>
      <c r="H17" s="10" t="str">
        <f t="shared" si="1"/>
        <v>fiscal_quarter</v>
      </c>
      <c r="I17" s="10" t="str">
        <f t="shared" si="1"/>
        <v>2000</v>
      </c>
      <c r="J17" s="10" t="str">
        <f t="shared" si="1"/>
        <v>2001</v>
      </c>
      <c r="K17" s="10" t="str">
        <f t="shared" si="1"/>
        <v>2002</v>
      </c>
      <c r="L17" s="10" t="str">
        <f t="shared" si="1"/>
        <v>2003</v>
      </c>
      <c r="M17" s="10" t="str">
        <f t="shared" si="1"/>
        <v>2004</v>
      </c>
      <c r="N17" s="10" t="str">
        <f t="shared" si="1"/>
        <v>2005</v>
      </c>
      <c r="O17" s="10" t="str">
        <f t="shared" si="1"/>
        <v>2006</v>
      </c>
      <c r="P17" s="10" t="str">
        <f t="shared" si="1"/>
        <v>2007</v>
      </c>
      <c r="Q17" s="10" t="str">
        <f t="shared" si="1"/>
        <v>2008</v>
      </c>
      <c r="R17" s="10" t="str">
        <f t="shared" si="1"/>
        <v>2009</v>
      </c>
      <c r="S17" s="10" t="str">
        <f t="shared" si="1"/>
        <v>2010</v>
      </c>
      <c r="T17" s="10" t="str">
        <f t="shared" si="1"/>
        <v>2011</v>
      </c>
      <c r="U17" s="10" t="str">
        <f t="shared" si="1"/>
        <v>2012</v>
      </c>
      <c r="V17" s="10" t="str">
        <f t="shared" si="1"/>
        <v>2013</v>
      </c>
      <c r="W17" s="10" t="str">
        <f t="shared" si="1"/>
        <v>2014</v>
      </c>
      <c r="X17" s="10" t="str">
        <f t="shared" si="1"/>
        <v>2015</v>
      </c>
      <c r="Y17" s="10" t="str">
        <f t="shared" si="1"/>
        <v>2016</v>
      </c>
      <c r="Z17" s="10" t="str">
        <f t="shared" si="1"/>
        <v>2017</v>
      </c>
      <c r="AA17" s="10" t="str">
        <f t="shared" si="1"/>
        <v>2018</v>
      </c>
      <c r="AB17" s="10" t="str">
        <f t="shared" si="1"/>
        <v>2019</v>
      </c>
      <c r="AC17" s="10" t="str">
        <f t="shared" si="1"/>
        <v>2020</v>
      </c>
      <c r="AD17" s="10" t="str">
        <f t="shared" si="1"/>
        <v>2021</v>
      </c>
      <c r="AE17" s="10" t="str">
        <f t="shared" si="1"/>
        <v>2022</v>
      </c>
      <c r="AF17" s="10" t="str">
        <f t="shared" si="1"/>
        <v>2023</v>
      </c>
      <c r="AG17" s="10" t="str">
        <f t="shared" si="1"/>
        <v>1990</v>
      </c>
      <c r="AH17" s="10" t="str">
        <f t="shared" si="1"/>
        <v>1991</v>
      </c>
      <c r="AI17" s="1" t="s">
        <v>45</v>
      </c>
      <c r="AJ17" s="19" t="str">
        <f t="shared" ref="AJ17:AJ30" si="2">AA17</f>
        <v>2018</v>
      </c>
      <c r="AK17" s="19" t="str">
        <f t="shared" ref="AK17:AK30" si="3">AG17</f>
        <v>1990</v>
      </c>
      <c r="AL17" s="19" t="str">
        <f t="shared" ref="AL17:AL30" si="4">AH17</f>
        <v>1991</v>
      </c>
      <c r="AM17" s="1" t="str">
        <f>AK17&amp;"-"&amp;$AL17</f>
        <v>1990-1991</v>
      </c>
      <c r="AN17" s="1" t="str">
        <f>AJ17&amp;"-"&amp;$AL17</f>
        <v>2018-1991</v>
      </c>
      <c r="AO17" s="1" t="str">
        <f>"Share "&amp;AH17</f>
        <v>Share 1991</v>
      </c>
      <c r="AP17" s="1" t="str">
        <f>$AE17&amp;"-"&amp;AL17</f>
        <v>2022-1991</v>
      </c>
      <c r="AR17" s="1" t="s">
        <v>44</v>
      </c>
    </row>
    <row r="18">
      <c r="A18" s="14" t="str">
        <f t="shared" ref="A18:A30" si="5">A2</f>
        <v>Aircraft</v>
      </c>
      <c r="B18" s="9" t="n">
        <f t="shared" ref="B18:AH18" si="6">IF(B2="","",B2/VLOOKUP(B$1,deflator,2,FALSE))</f>
        <v>61574219146.101059</v>
      </c>
      <c r="C18" s="9" t="n">
        <f t="shared" si="6"/>
        <v>58557064802.447716</v>
      </c>
      <c r="D18" s="9" t="n">
        <f t="shared" si="6"/>
        <v>56801379064.558784</v>
      </c>
      <c r="E18" s="9" t="n">
        <f t="shared" si="6"/>
        <v>54729508899.597862</v>
      </c>
      <c r="F18" s="9" t="n">
        <f t="shared" si="6"/>
        <v>54688352602.180893</v>
      </c>
      <c r="G18" s="9" t="n">
        <f t="shared" si="6"/>
        <v>47012064374.504341</v>
      </c>
      <c r="H18" s="9" t="e">
        <f t="shared" si="6"/>
        <v>#N/A</v>
      </c>
      <c r="I18" s="9" t="e">
        <f t="shared" si="6"/>
        <v>#N/A</v>
      </c>
      <c r="J18" s="9" t="e">
        <f t="shared" si="6"/>
        <v>#N/A</v>
      </c>
      <c r="K18" s="9" t="e">
        <f t="shared" si="6"/>
        <v>#N/A</v>
      </c>
      <c r="L18" s="9" t="e">
        <f t="shared" si="6"/>
        <v>#N/A</v>
      </c>
      <c r="M18" s="9" t="e">
        <f t="shared" si="6"/>
        <v>#N/A</v>
      </c>
      <c r="N18" s="9" t="e">
        <f t="shared" si="6"/>
        <v>#N/A</v>
      </c>
      <c r="O18" s="9" t="e">
        <f t="shared" si="6"/>
        <v>#N/A</v>
      </c>
      <c r="P18" s="9" t="e">
        <f t="shared" si="6"/>
        <v>#N/A</v>
      </c>
      <c r="Q18" s="9" t="e">
        <f t="shared" si="6"/>
        <v>#N/A</v>
      </c>
      <c r="R18" s="9" t="e">
        <f t="shared" si="6"/>
        <v>#N/A</v>
      </c>
      <c r="S18" s="9" t="e">
        <f t="shared" si="6"/>
        <v>#N/A</v>
      </c>
      <c r="T18" s="9" t="e">
        <f t="shared" si="6"/>
        <v>#N/A</v>
      </c>
      <c r="U18" s="9" t="e">
        <f t="shared" si="6"/>
        <v>#N/A</v>
      </c>
      <c r="V18" s="9" t="e">
        <f t="shared" si="6"/>
        <v>#N/A</v>
      </c>
      <c r="W18" s="9" t="e">
        <f t="shared" si="6"/>
        <v>#N/A</v>
      </c>
      <c r="X18" s="9" t="e">
        <f t="shared" si="6"/>
        <v>#N/A</v>
      </c>
      <c r="Y18" s="9" t="e">
        <f t="shared" si="6"/>
        <v>#N/A</v>
      </c>
      <c r="Z18" s="9" t="e">
        <f t="shared" si="6"/>
        <v>#N/A</v>
      </c>
      <c r="AA18" s="9" t="e">
        <f t="shared" si="6"/>
        <v>#N/A</v>
      </c>
      <c r="AB18" s="9" t="e">
        <f t="shared" si="6"/>
        <v>#N/A</v>
      </c>
      <c r="AC18" s="9" t="e">
        <f t="shared" si="6"/>
        <v>#N/A</v>
      </c>
      <c r="AD18" s="9" t="e">
        <f t="shared" si="6"/>
        <v>#N/A</v>
      </c>
      <c r="AE18" s="9" t="e">
        <f t="shared" si="6"/>
        <v>#N/A</v>
      </c>
      <c r="AF18" s="9" t="e">
        <f t="shared" si="6"/>
        <v>#N/A</v>
      </c>
      <c r="AG18" s="9" t="str">
        <f t="shared" si="6"/>
      </c>
      <c r="AH18" s="9" t="str">
        <f t="shared" si="6"/>
      </c>
      <c r="AI18" s="36" t="str">
        <f t="shared" ref="AI18:AI30" si="7">A18</f>
        <v>Aircraft</v>
      </c>
      <c r="AJ18" s="9" t="e">
        <f t="shared" si="2"/>
        <v>#N/A</v>
      </c>
      <c r="AK18" s="9" t="str">
        <f t="shared" si="3"/>
      </c>
      <c r="AL18" s="9" t="str">
        <f t="shared" si="4"/>
      </c>
      <c r="AM18" s="39" t="e">
        <f t="shared" ref="AM18:AM30" si="8">(AH18/AG18)-1</f>
        <v>#VALUE!</v>
      </c>
      <c r="AN18" s="39" t="e">
        <f t="shared" ref="AN18:AN30" si="9">(AH18/AA18)-1</f>
        <v>#VALUE!</v>
      </c>
      <c r="AO18" s="16" t="e">
        <f t="shared" ref="AO18:AO30" si="10">AG34</f>
        <v>#VALUE!</v>
      </c>
      <c r="AP18" s="16" t="e">
        <f t="shared" ref="AP18:AP30" si="11">(AH18/AE18)-1</f>
        <v>#VALUE!</v>
      </c>
      <c r="AQ18" s="9" t="e">
        <f t="shared" ref="AQ18:AQ30" si="12">AH18-AG18</f>
        <v>#VALUE!</v>
      </c>
      <c r="AR18" s="16" t="e">
        <f t="shared" ref="AR18:AR30" si="13">AA18/T18-1</f>
        <v>#N/A</v>
      </c>
    </row>
    <row r="19">
      <c r="A19" s="14" t="str">
        <f t="shared" si="5"/>
        <v>Electronics, Comms, &amp; Sensors</v>
      </c>
      <c r="B19" s="9" t="n">
        <f t="shared" ref="B19:AH19" si="14">IF(B3="","",B3/VLOOKUP(B$1,deflator,2,FALSE))</f>
        <v>39085408280.016357</v>
      </c>
      <c r="C19" s="9" t="n">
        <f t="shared" si="14"/>
        <v>37014733763.954185</v>
      </c>
      <c r="D19" s="9" t="n">
        <f t="shared" si="14"/>
        <v>36230968658.389603</v>
      </c>
      <c r="E19" s="9" t="n">
        <f t="shared" si="14"/>
        <v>33293419957.002254</v>
      </c>
      <c r="F19" s="9" t="n">
        <f t="shared" si="14"/>
        <v>31516011986.960529</v>
      </c>
      <c r="G19" s="9" t="n">
        <f t="shared" si="14"/>
        <v>32687169574.880028</v>
      </c>
      <c r="H19" s="9" t="e">
        <f t="shared" si="14"/>
        <v>#N/A</v>
      </c>
      <c r="I19" s="9" t="e">
        <f t="shared" si="14"/>
        <v>#N/A</v>
      </c>
      <c r="J19" s="9" t="e">
        <f t="shared" si="14"/>
        <v>#N/A</v>
      </c>
      <c r="K19" s="9" t="e">
        <f t="shared" si="14"/>
        <v>#N/A</v>
      </c>
      <c r="L19" s="9" t="e">
        <f t="shared" si="14"/>
        <v>#N/A</v>
      </c>
      <c r="M19" s="9" t="e">
        <f t="shared" si="14"/>
        <v>#N/A</v>
      </c>
      <c r="N19" s="9" t="e">
        <f t="shared" si="14"/>
        <v>#N/A</v>
      </c>
      <c r="O19" s="9" t="e">
        <f t="shared" si="14"/>
        <v>#N/A</v>
      </c>
      <c r="P19" s="9" t="e">
        <f t="shared" si="14"/>
        <v>#N/A</v>
      </c>
      <c r="Q19" s="9" t="e">
        <f t="shared" si="14"/>
        <v>#N/A</v>
      </c>
      <c r="R19" s="9" t="e">
        <f t="shared" si="14"/>
        <v>#N/A</v>
      </c>
      <c r="S19" s="9" t="e">
        <f t="shared" si="14"/>
        <v>#N/A</v>
      </c>
      <c r="T19" s="9" t="e">
        <f t="shared" si="14"/>
        <v>#N/A</v>
      </c>
      <c r="U19" s="9" t="e">
        <f t="shared" si="14"/>
        <v>#N/A</v>
      </c>
      <c r="V19" s="9" t="e">
        <f t="shared" si="14"/>
        <v>#N/A</v>
      </c>
      <c r="W19" s="9" t="e">
        <f t="shared" si="14"/>
        <v>#N/A</v>
      </c>
      <c r="X19" s="9" t="e">
        <f t="shared" si="14"/>
        <v>#N/A</v>
      </c>
      <c r="Y19" s="9" t="e">
        <f t="shared" si="14"/>
        <v>#N/A</v>
      </c>
      <c r="Z19" s="9" t="e">
        <f t="shared" si="14"/>
        <v>#N/A</v>
      </c>
      <c r="AA19" s="9" t="e">
        <f t="shared" si="14"/>
        <v>#N/A</v>
      </c>
      <c r="AB19" s="9" t="e">
        <f t="shared" si="14"/>
        <v>#N/A</v>
      </c>
      <c r="AC19" s="9" t="e">
        <f t="shared" si="14"/>
        <v>#N/A</v>
      </c>
      <c r="AD19" s="9" t="e">
        <f t="shared" si="14"/>
        <v>#N/A</v>
      </c>
      <c r="AE19" s="9" t="e">
        <f t="shared" si="14"/>
        <v>#N/A</v>
      </c>
      <c r="AF19" s="9" t="e">
        <f t="shared" si="14"/>
        <v>#N/A</v>
      </c>
      <c r="AG19" s="9" t="str">
        <f t="shared" si="14"/>
      </c>
      <c r="AH19" s="9" t="str">
        <f t="shared" si="14"/>
      </c>
      <c r="AI19" s="36" t="str">
        <f t="shared" si="7"/>
        <v>Electronics, Comms, &amp; Sensors</v>
      </c>
      <c r="AJ19" s="9" t="e">
        <f t="shared" si="2"/>
        <v>#N/A</v>
      </c>
      <c r="AK19" s="9" t="str">
        <f t="shared" si="3"/>
      </c>
      <c r="AL19" s="9" t="str">
        <f t="shared" si="4"/>
      </c>
      <c r="AM19" s="39" t="e">
        <f t="shared" si="8"/>
        <v>#VALUE!</v>
      </c>
      <c r="AN19" s="39" t="e">
        <f t="shared" si="9"/>
        <v>#VALUE!</v>
      </c>
      <c r="AO19" s="16" t="e">
        <f t="shared" si="10"/>
        <v>#VALUE!</v>
      </c>
      <c r="AP19" s="16" t="e">
        <f t="shared" si="11"/>
        <v>#VALUE!</v>
      </c>
      <c r="AQ19" s="9" t="e">
        <f t="shared" si="12"/>
        <v>#VALUE!</v>
      </c>
      <c r="AR19" s="16" t="e">
        <f t="shared" si="13"/>
        <v>#N/A</v>
      </c>
    </row>
    <row r="20">
      <c r="A20" s="14" t="str">
        <f t="shared" si="5"/>
        <v>Facilities and Construction</v>
      </c>
      <c r="B20" s="9" t="n">
        <f t="shared" ref="B20:AH20" si="15">IF(B4="","",B4/VLOOKUP(B$1,deflator,2,FALSE))</f>
        <v>24215924222.958084</v>
      </c>
      <c r="C20" s="9" t="n">
        <f t="shared" si="15"/>
        <v>35490526199.925552</v>
      </c>
      <c r="D20" s="9" t="n">
        <f t="shared" si="15"/>
        <v>33061265223.91378</v>
      </c>
      <c r="E20" s="9" t="n">
        <f t="shared" si="15"/>
        <v>31429356784.060387</v>
      </c>
      <c r="F20" s="9" t="n">
        <f t="shared" si="15"/>
        <v>36402343277.653404</v>
      </c>
      <c r="G20" s="9" t="n">
        <f t="shared" si="15"/>
        <v>35308235205.58477</v>
      </c>
      <c r="H20" s="9" t="e">
        <f t="shared" si="15"/>
        <v>#N/A</v>
      </c>
      <c r="I20" s="9" t="e">
        <f t="shared" si="15"/>
        <v>#N/A</v>
      </c>
      <c r="J20" s="9" t="e">
        <f t="shared" si="15"/>
        <v>#N/A</v>
      </c>
      <c r="K20" s="9" t="e">
        <f t="shared" si="15"/>
        <v>#N/A</v>
      </c>
      <c r="L20" s="9" t="e">
        <f t="shared" si="15"/>
        <v>#N/A</v>
      </c>
      <c r="M20" s="9" t="e">
        <f t="shared" si="15"/>
        <v>#N/A</v>
      </c>
      <c r="N20" s="9" t="e">
        <f t="shared" si="15"/>
        <v>#N/A</v>
      </c>
      <c r="O20" s="9" t="e">
        <f t="shared" si="15"/>
        <v>#N/A</v>
      </c>
      <c r="P20" s="9" t="e">
        <f t="shared" si="15"/>
        <v>#N/A</v>
      </c>
      <c r="Q20" s="9" t="e">
        <f t="shared" si="15"/>
        <v>#N/A</v>
      </c>
      <c r="R20" s="9" t="e">
        <f t="shared" si="15"/>
        <v>#N/A</v>
      </c>
      <c r="S20" s="9" t="e">
        <f t="shared" si="15"/>
        <v>#N/A</v>
      </c>
      <c r="T20" s="9" t="e">
        <f t="shared" si="15"/>
        <v>#N/A</v>
      </c>
      <c r="U20" s="9" t="e">
        <f t="shared" si="15"/>
        <v>#N/A</v>
      </c>
      <c r="V20" s="9" t="e">
        <f t="shared" si="15"/>
        <v>#N/A</v>
      </c>
      <c r="W20" s="9" t="e">
        <f t="shared" si="15"/>
        <v>#N/A</v>
      </c>
      <c r="X20" s="9" t="e">
        <f t="shared" si="15"/>
        <v>#N/A</v>
      </c>
      <c r="Y20" s="9" t="e">
        <f t="shared" si="15"/>
        <v>#N/A</v>
      </c>
      <c r="Z20" s="9" t="e">
        <f t="shared" si="15"/>
        <v>#N/A</v>
      </c>
      <c r="AA20" s="9" t="e">
        <f t="shared" si="15"/>
        <v>#N/A</v>
      </c>
      <c r="AB20" s="9" t="e">
        <f t="shared" si="15"/>
        <v>#N/A</v>
      </c>
      <c r="AC20" s="9" t="e">
        <f t="shared" si="15"/>
        <v>#N/A</v>
      </c>
      <c r="AD20" s="9" t="e">
        <f t="shared" si="15"/>
        <v>#N/A</v>
      </c>
      <c r="AE20" s="9" t="e">
        <f t="shared" si="15"/>
        <v>#N/A</v>
      </c>
      <c r="AF20" s="9" t="e">
        <f t="shared" si="15"/>
        <v>#N/A</v>
      </c>
      <c r="AG20" s="9" t="str">
        <f t="shared" si="15"/>
      </c>
      <c r="AH20" s="9" t="str">
        <f t="shared" si="15"/>
      </c>
      <c r="AI20" s="36" t="str">
        <f t="shared" si="7"/>
        <v>Facilities and Construction</v>
      </c>
      <c r="AJ20" s="9" t="e">
        <f t="shared" si="2"/>
        <v>#N/A</v>
      </c>
      <c r="AK20" s="9" t="str">
        <f t="shared" si="3"/>
      </c>
      <c r="AL20" s="9" t="str">
        <f t="shared" si="4"/>
      </c>
      <c r="AM20" s="39" t="e">
        <f t="shared" si="8"/>
        <v>#VALUE!</v>
      </c>
      <c r="AN20" s="39" t="e">
        <f t="shared" si="9"/>
        <v>#VALUE!</v>
      </c>
      <c r="AO20" s="16" t="e">
        <f t="shared" si="10"/>
        <v>#VALUE!</v>
      </c>
      <c r="AP20" s="16" t="e">
        <f t="shared" si="11"/>
        <v>#VALUE!</v>
      </c>
      <c r="AQ20" s="9" t="e">
        <f t="shared" si="12"/>
        <v>#VALUE!</v>
      </c>
      <c r="AR20" s="16" t="e">
        <f t="shared" si="13"/>
        <v>#N/A</v>
      </c>
    </row>
    <row r="21">
      <c r="A21" s="14" t="str">
        <f t="shared" si="5"/>
        <v>Land Vehicles</v>
      </c>
      <c r="B21" s="9" t="n">
        <f t="shared" ref="B21:AH21" si="16">IF(B5="","",B5/VLOOKUP(B$1,deflator,2,FALSE))</f>
        <v>8496761048.0017824</v>
      </c>
      <c r="C21" s="9" t="n">
        <f t="shared" si="16"/>
        <v>12481647125.48242</v>
      </c>
      <c r="D21" s="9" t="n">
        <f t="shared" si="16"/>
        <v>7801467311.0453205</v>
      </c>
      <c r="E21" s="9" t="n">
        <f t="shared" si="16"/>
        <v>8042332737.8585825</v>
      </c>
      <c r="F21" s="9" t="n">
        <f t="shared" si="16"/>
        <v>6479188748.0553226</v>
      </c>
      <c r="G21" s="9" t="n">
        <f t="shared" si="16"/>
        <v>5432109078.7952795</v>
      </c>
      <c r="H21" s="9" t="e">
        <f t="shared" si="16"/>
        <v>#N/A</v>
      </c>
      <c r="I21" s="9" t="e">
        <f t="shared" si="16"/>
        <v>#N/A</v>
      </c>
      <c r="J21" s="9" t="e">
        <f t="shared" si="16"/>
        <v>#N/A</v>
      </c>
      <c r="K21" s="9" t="e">
        <f t="shared" si="16"/>
        <v>#N/A</v>
      </c>
      <c r="L21" s="9" t="e">
        <f t="shared" si="16"/>
        <v>#N/A</v>
      </c>
      <c r="M21" s="9" t="e">
        <f t="shared" si="16"/>
        <v>#N/A</v>
      </c>
      <c r="N21" s="9" t="e">
        <f t="shared" si="16"/>
        <v>#N/A</v>
      </c>
      <c r="O21" s="9" t="e">
        <f t="shared" si="16"/>
        <v>#N/A</v>
      </c>
      <c r="P21" s="9" t="e">
        <f t="shared" si="16"/>
        <v>#N/A</v>
      </c>
      <c r="Q21" s="9" t="e">
        <f t="shared" si="16"/>
        <v>#N/A</v>
      </c>
      <c r="R21" s="9" t="e">
        <f t="shared" si="16"/>
        <v>#N/A</v>
      </c>
      <c r="S21" s="9" t="e">
        <f t="shared" si="16"/>
        <v>#N/A</v>
      </c>
      <c r="T21" s="9" t="e">
        <f t="shared" si="16"/>
        <v>#N/A</v>
      </c>
      <c r="U21" s="9" t="e">
        <f t="shared" si="16"/>
        <v>#N/A</v>
      </c>
      <c r="V21" s="9" t="e">
        <f t="shared" si="16"/>
        <v>#N/A</v>
      </c>
      <c r="W21" s="9" t="e">
        <f t="shared" si="16"/>
        <v>#N/A</v>
      </c>
      <c r="X21" s="9" t="e">
        <f t="shared" si="16"/>
        <v>#N/A</v>
      </c>
      <c r="Y21" s="9" t="e">
        <f t="shared" si="16"/>
        <v>#N/A</v>
      </c>
      <c r="Z21" s="9" t="e">
        <f t="shared" si="16"/>
        <v>#N/A</v>
      </c>
      <c r="AA21" s="9" t="e">
        <f t="shared" si="16"/>
        <v>#N/A</v>
      </c>
      <c r="AB21" s="9" t="e">
        <f t="shared" si="16"/>
        <v>#N/A</v>
      </c>
      <c r="AC21" s="9" t="e">
        <f t="shared" si="16"/>
        <v>#N/A</v>
      </c>
      <c r="AD21" s="9" t="e">
        <f t="shared" si="16"/>
        <v>#N/A</v>
      </c>
      <c r="AE21" s="9" t="e">
        <f t="shared" si="16"/>
        <v>#N/A</v>
      </c>
      <c r="AF21" s="9" t="e">
        <f t="shared" si="16"/>
        <v>#N/A</v>
      </c>
      <c r="AG21" s="9" t="str">
        <f t="shared" si="16"/>
      </c>
      <c r="AH21" s="9" t="str">
        <f t="shared" si="16"/>
      </c>
      <c r="AI21" s="36" t="str">
        <f t="shared" si="7"/>
        <v>Land Vehicles</v>
      </c>
      <c r="AJ21" s="9" t="e">
        <f t="shared" si="2"/>
        <v>#N/A</v>
      </c>
      <c r="AK21" s="9" t="str">
        <f t="shared" si="3"/>
      </c>
      <c r="AL21" s="9" t="str">
        <f t="shared" si="4"/>
      </c>
      <c r="AM21" s="39" t="e">
        <f t="shared" si="8"/>
        <v>#VALUE!</v>
      </c>
      <c r="AN21" s="39" t="e">
        <f t="shared" si="9"/>
        <v>#VALUE!</v>
      </c>
      <c r="AO21" s="16" t="e">
        <f t="shared" si="10"/>
        <v>#VALUE!</v>
      </c>
      <c r="AP21" s="16" t="e">
        <f t="shared" si="11"/>
        <v>#VALUE!</v>
      </c>
      <c r="AQ21" s="9" t="e">
        <f t="shared" si="12"/>
        <v>#VALUE!</v>
      </c>
      <c r="AR21" s="16" t="e">
        <f t="shared" si="13"/>
        <v>#N/A</v>
      </c>
    </row>
    <row r="22">
      <c r="A22" s="14" t="str">
        <f t="shared" si="5"/>
        <v>Missile Defense</v>
      </c>
      <c r="B22" s="9" t="n">
        <f t="shared" ref="B22:AH22" si="17">IF(B6="","",B6/VLOOKUP(B$1,deflator,2,FALSE))</f>
        <v>6032822140.0156631</v>
      </c>
      <c r="C22" s="9" t="n">
        <f t="shared" si="17"/>
        <v>9990757469.1617203</v>
      </c>
      <c r="D22" s="9" t="n">
        <f t="shared" si="17"/>
        <v>7336657438.4778309</v>
      </c>
      <c r="E22" s="9" t="n">
        <f t="shared" si="17"/>
        <v>9130873892.2600651</v>
      </c>
      <c r="F22" s="9" t="n">
        <f t="shared" si="17"/>
        <v>7679140602.4776936</v>
      </c>
      <c r="G22" s="9" t="n">
        <f t="shared" si="17"/>
        <v>6112165700.2051973</v>
      </c>
      <c r="H22" s="9" t="str">
        <f t="shared" si="17"/>
      </c>
      <c r="I22" s="9" t="str">
        <f t="shared" si="17"/>
      </c>
      <c r="J22" s="9" t="str">
        <f t="shared" si="17"/>
      </c>
      <c r="K22" s="9" t="str">
        <f t="shared" si="17"/>
      </c>
      <c r="L22" s="9" t="str">
        <f t="shared" si="17"/>
      </c>
      <c r="M22" s="9" t="str">
        <f t="shared" si="17"/>
      </c>
      <c r="N22" s="9" t="str">
        <f t="shared" si="17"/>
      </c>
      <c r="O22" s="9" t="str">
        <f t="shared" si="17"/>
      </c>
      <c r="P22" s="9" t="str">
        <f t="shared" si="17"/>
      </c>
      <c r="Q22" s="9" t="str">
        <f t="shared" si="17"/>
      </c>
      <c r="R22" s="9" t="str">
        <f t="shared" si="17"/>
      </c>
      <c r="S22" s="9" t="str">
        <f t="shared" si="17"/>
      </c>
      <c r="T22" s="9" t="str">
        <f t="shared" si="17"/>
      </c>
      <c r="U22" s="9" t="str">
        <f t="shared" si="17"/>
      </c>
      <c r="V22" s="9" t="str">
        <f t="shared" si="17"/>
      </c>
      <c r="W22" s="9" t="str">
        <f t="shared" si="17"/>
      </c>
      <c r="X22" s="9" t="str">
        <f t="shared" si="17"/>
      </c>
      <c r="Y22" s="9" t="str">
        <f t="shared" si="17"/>
      </c>
      <c r="Z22" s="9" t="str">
        <f t="shared" si="17"/>
      </c>
      <c r="AA22" s="9" t="str">
        <f t="shared" si="17"/>
      </c>
      <c r="AB22" s="9" t="str">
        <f t="shared" si="17"/>
      </c>
      <c r="AC22" s="9" t="str">
        <f t="shared" si="17"/>
      </c>
      <c r="AD22" s="9" t="str">
        <f t="shared" si="17"/>
      </c>
      <c r="AE22" s="9" t="str">
        <f t="shared" si="17"/>
      </c>
      <c r="AF22" s="9" t="str">
        <f t="shared" si="17"/>
      </c>
      <c r="AG22" s="9" t="e">
        <f t="shared" si="17"/>
        <v>#N/A</v>
      </c>
      <c r="AH22" s="9" t="e">
        <f t="shared" si="17"/>
        <v>#N/A</v>
      </c>
      <c r="AI22" s="36" t="str">
        <f t="shared" si="7"/>
        <v>Missile Defense</v>
      </c>
      <c r="AJ22" s="9" t="str">
        <f t="shared" si="2"/>
      </c>
      <c r="AK22" s="9" t="e">
        <f t="shared" si="3"/>
        <v>#N/A</v>
      </c>
      <c r="AL22" s="9" t="e">
        <f t="shared" si="4"/>
        <v>#N/A</v>
      </c>
      <c r="AM22" s="42" t="e">
        <f t="shared" si="8"/>
        <v>#N/A</v>
      </c>
      <c r="AN22" s="39" t="e">
        <f t="shared" si="9"/>
        <v>#N/A</v>
      </c>
      <c r="AO22" s="16" t="e">
        <f t="shared" si="10"/>
        <v>#N/A</v>
      </c>
      <c r="AP22" s="16" t="e">
        <f t="shared" si="11"/>
        <v>#N/A</v>
      </c>
      <c r="AQ22" s="9" t="e">
        <f t="shared" si="12"/>
        <v>#N/A</v>
      </c>
      <c r="AR22" s="16" t="e">
        <f t="shared" si="13"/>
        <v>#VALUE!</v>
      </c>
    </row>
    <row r="23">
      <c r="A23" s="14" t="str">
        <f t="shared" si="5"/>
        <v>Ordnance and Missiles</v>
      </c>
      <c r="B23" s="9" t="n">
        <f t="shared" ref="B23:AH23" si="18">IF(B7="","",B7/VLOOKUP(B$1,deflator,2,FALSE))</f>
        <v>22521272714.328114</v>
      </c>
      <c r="C23" s="9" t="n">
        <f t="shared" si="18"/>
        <v>28467781065.670673</v>
      </c>
      <c r="D23" s="9" t="n">
        <f t="shared" si="18"/>
        <v>25209506559.790302</v>
      </c>
      <c r="E23" s="9" t="n">
        <f t="shared" si="18"/>
        <v>20443265377.561279</v>
      </c>
      <c r="F23" s="9" t="n">
        <f t="shared" si="18"/>
        <v>15276697121.496216</v>
      </c>
      <c r="G23" s="9" t="n">
        <f t="shared" si="18"/>
        <v>14978464116.906574</v>
      </c>
      <c r="H23" s="9" t="e">
        <f t="shared" si="18"/>
        <v>#N/A</v>
      </c>
      <c r="I23" s="9" t="e">
        <f t="shared" si="18"/>
        <v>#N/A</v>
      </c>
      <c r="J23" s="9" t="e">
        <f t="shared" si="18"/>
        <v>#N/A</v>
      </c>
      <c r="K23" s="9" t="e">
        <f t="shared" si="18"/>
        <v>#N/A</v>
      </c>
      <c r="L23" s="9" t="e">
        <f t="shared" si="18"/>
        <v>#N/A</v>
      </c>
      <c r="M23" s="9" t="e">
        <f t="shared" si="18"/>
        <v>#N/A</v>
      </c>
      <c r="N23" s="9" t="e">
        <f t="shared" si="18"/>
        <v>#N/A</v>
      </c>
      <c r="O23" s="9" t="e">
        <f t="shared" si="18"/>
        <v>#N/A</v>
      </c>
      <c r="P23" s="9" t="e">
        <f t="shared" si="18"/>
        <v>#N/A</v>
      </c>
      <c r="Q23" s="9" t="e">
        <f t="shared" si="18"/>
        <v>#N/A</v>
      </c>
      <c r="R23" s="9" t="e">
        <f t="shared" si="18"/>
        <v>#N/A</v>
      </c>
      <c r="S23" s="9" t="e">
        <f t="shared" si="18"/>
        <v>#N/A</v>
      </c>
      <c r="T23" s="9" t="e">
        <f t="shared" si="18"/>
        <v>#N/A</v>
      </c>
      <c r="U23" s="9" t="e">
        <f t="shared" si="18"/>
        <v>#N/A</v>
      </c>
      <c r="V23" s="9" t="e">
        <f t="shared" si="18"/>
        <v>#N/A</v>
      </c>
      <c r="W23" s="9" t="e">
        <f t="shared" si="18"/>
        <v>#N/A</v>
      </c>
      <c r="X23" s="9" t="e">
        <f t="shared" si="18"/>
        <v>#N/A</v>
      </c>
      <c r="Y23" s="9" t="e">
        <f t="shared" si="18"/>
        <v>#N/A</v>
      </c>
      <c r="Z23" s="9" t="e">
        <f t="shared" si="18"/>
        <v>#N/A</v>
      </c>
      <c r="AA23" s="9" t="e">
        <f t="shared" si="18"/>
        <v>#N/A</v>
      </c>
      <c r="AB23" s="9" t="e">
        <f t="shared" si="18"/>
        <v>#N/A</v>
      </c>
      <c r="AC23" s="9" t="e">
        <f t="shared" si="18"/>
        <v>#N/A</v>
      </c>
      <c r="AD23" s="9" t="e">
        <f t="shared" si="18"/>
        <v>#N/A</v>
      </c>
      <c r="AE23" s="9" t="e">
        <f t="shared" si="18"/>
        <v>#N/A</v>
      </c>
      <c r="AF23" s="9" t="e">
        <f t="shared" si="18"/>
        <v>#N/A</v>
      </c>
      <c r="AG23" s="9" t="e">
        <f t="shared" si="18"/>
        <v>#N/A</v>
      </c>
      <c r="AH23" s="9" t="e">
        <f t="shared" si="18"/>
        <v>#N/A</v>
      </c>
      <c r="AI23" s="36" t="str">
        <f t="shared" si="7"/>
        <v>Ordnance and Missiles</v>
      </c>
      <c r="AJ23" s="9" t="e">
        <f t="shared" si="2"/>
        <v>#N/A</v>
      </c>
      <c r="AK23" s="9" t="e">
        <f t="shared" si="3"/>
        <v>#N/A</v>
      </c>
      <c r="AL23" s="9" t="e">
        <f t="shared" si="4"/>
        <v>#N/A</v>
      </c>
      <c r="AM23" s="42" t="e">
        <f t="shared" si="8"/>
        <v>#N/A</v>
      </c>
      <c r="AN23" s="39" t="e">
        <f t="shared" si="9"/>
        <v>#N/A</v>
      </c>
      <c r="AO23" s="16" t="e">
        <f t="shared" si="10"/>
        <v>#N/A</v>
      </c>
      <c r="AP23" s="16" t="e">
        <f t="shared" si="11"/>
        <v>#N/A</v>
      </c>
      <c r="AQ23" s="9" t="e">
        <f t="shared" si="12"/>
        <v>#N/A</v>
      </c>
      <c r="AR23" s="16" t="e">
        <f t="shared" si="13"/>
        <v>#N/A</v>
      </c>
    </row>
    <row r="24">
      <c r="A24" s="14" t="str">
        <f t="shared" si="5"/>
        <v>Other Products</v>
      </c>
      <c r="B24" s="9" t="n">
        <f t="shared" ref="B24:AH24" si="19">IF(B8="","",B8/VLOOKUP(B$1,deflator,2,FALSE))</f>
        <v>21651236733.666534</v>
      </c>
      <c r="C24" s="9" t="n">
        <f t="shared" si="19"/>
        <v>26227166146.217731</v>
      </c>
      <c r="D24" s="9" t="n">
        <f t="shared" si="19"/>
        <v>18106796731.923656</v>
      </c>
      <c r="E24" s="9" t="n">
        <f t="shared" si="19"/>
        <v>19300123614.819847</v>
      </c>
      <c r="F24" s="9" t="n">
        <f t="shared" si="19"/>
        <v>15442633771.917412</v>
      </c>
      <c r="G24" s="9" t="n">
        <f t="shared" si="19"/>
        <v>15015339183.890711</v>
      </c>
      <c r="H24" s="9" t="e">
        <f t="shared" si="19"/>
        <v>#N/A</v>
      </c>
      <c r="I24" s="9" t="e">
        <f t="shared" si="19"/>
        <v>#N/A</v>
      </c>
      <c r="J24" s="9" t="e">
        <f t="shared" si="19"/>
        <v>#N/A</v>
      </c>
      <c r="K24" s="9" t="e">
        <f t="shared" si="19"/>
        <v>#N/A</v>
      </c>
      <c r="L24" s="9" t="e">
        <f t="shared" si="19"/>
        <v>#N/A</v>
      </c>
      <c r="M24" s="9" t="e">
        <f t="shared" si="19"/>
        <v>#N/A</v>
      </c>
      <c r="N24" s="9" t="e">
        <f t="shared" si="19"/>
        <v>#N/A</v>
      </c>
      <c r="O24" s="9" t="e">
        <f t="shared" si="19"/>
        <v>#N/A</v>
      </c>
      <c r="P24" s="9" t="e">
        <f t="shared" si="19"/>
        <v>#N/A</v>
      </c>
      <c r="Q24" s="9" t="e">
        <f t="shared" si="19"/>
        <v>#N/A</v>
      </c>
      <c r="R24" s="9" t="e">
        <f t="shared" si="19"/>
        <v>#N/A</v>
      </c>
      <c r="S24" s="9" t="e">
        <f t="shared" si="19"/>
        <v>#N/A</v>
      </c>
      <c r="T24" s="9" t="e">
        <f t="shared" si="19"/>
        <v>#N/A</v>
      </c>
      <c r="U24" s="9" t="e">
        <f t="shared" si="19"/>
        <v>#N/A</v>
      </c>
      <c r="V24" s="9" t="e">
        <f t="shared" si="19"/>
        <v>#N/A</v>
      </c>
      <c r="W24" s="9" t="e">
        <f t="shared" si="19"/>
        <v>#N/A</v>
      </c>
      <c r="X24" s="9" t="e">
        <f t="shared" si="19"/>
        <v>#N/A</v>
      </c>
      <c r="Y24" s="9" t="e">
        <f t="shared" si="19"/>
        <v>#N/A</v>
      </c>
      <c r="Z24" s="9" t="e">
        <f t="shared" si="19"/>
        <v>#N/A</v>
      </c>
      <c r="AA24" s="9" t="e">
        <f t="shared" si="19"/>
        <v>#N/A</v>
      </c>
      <c r="AB24" s="9" t="e">
        <f t="shared" si="19"/>
        <v>#N/A</v>
      </c>
      <c r="AC24" s="9" t="e">
        <f t="shared" si="19"/>
        <v>#N/A</v>
      </c>
      <c r="AD24" s="9" t="e">
        <f t="shared" si="19"/>
        <v>#N/A</v>
      </c>
      <c r="AE24" s="9" t="e">
        <f t="shared" si="19"/>
        <v>#N/A</v>
      </c>
      <c r="AF24" s="9" t="e">
        <f t="shared" si="19"/>
        <v>#N/A</v>
      </c>
      <c r="AG24" s="9" t="e">
        <f t="shared" si="19"/>
        <v>#N/A</v>
      </c>
      <c r="AH24" s="9" t="e">
        <f t="shared" si="19"/>
        <v>#N/A</v>
      </c>
      <c r="AI24" s="36" t="str">
        <f t="shared" si="7"/>
        <v>Other Products</v>
      </c>
      <c r="AJ24" s="9" t="e">
        <f t="shared" si="2"/>
        <v>#N/A</v>
      </c>
      <c r="AK24" s="9" t="e">
        <f t="shared" si="3"/>
        <v>#N/A</v>
      </c>
      <c r="AL24" s="9" t="e">
        <f t="shared" si="4"/>
        <v>#N/A</v>
      </c>
      <c r="AM24" s="39" t="e">
        <f t="shared" si="8"/>
        <v>#N/A</v>
      </c>
      <c r="AN24" s="39" t="e">
        <f t="shared" si="9"/>
        <v>#N/A</v>
      </c>
      <c r="AO24" s="16" t="e">
        <f t="shared" si="10"/>
        <v>#N/A</v>
      </c>
      <c r="AP24" s="16" t="e">
        <f t="shared" si="11"/>
        <v>#N/A</v>
      </c>
      <c r="AQ24" s="9" t="e">
        <f t="shared" si="12"/>
        <v>#N/A</v>
      </c>
      <c r="AR24" s="16" t="e">
        <f t="shared" si="13"/>
        <v>#N/A</v>
      </c>
    </row>
    <row r="25" ht="30" customHeight="1">
      <c r="A25" s="14" t="str">
        <f t="shared" si="5"/>
        <v>Other R&amp;D and Knowledge Based</v>
      </c>
      <c r="B25" s="9" t="n">
        <f t="shared" ref="B25:AH25" si="20">IF(B9="","",B9/VLOOKUP(B$1,deflator,2,FALSE))</f>
        <v>15523258302.088789</v>
      </c>
      <c r="C25" s="9" t="n">
        <f t="shared" si="20"/>
        <v>15273173516.469612</v>
      </c>
      <c r="D25" s="9" t="n">
        <f t="shared" si="20"/>
        <v>16513411191.12536</v>
      </c>
      <c r="E25" s="9" t="n">
        <f t="shared" si="20"/>
        <v>15743684973.614206</v>
      </c>
      <c r="F25" s="9" t="n">
        <f t="shared" si="20"/>
        <v>15222525662.677444</v>
      </c>
      <c r="G25" s="9" t="n">
        <f t="shared" si="20"/>
        <v>15642484384.697535</v>
      </c>
      <c r="H25" s="9" t="e">
        <f t="shared" si="20"/>
        <v>#N/A</v>
      </c>
      <c r="I25" s="9" t="e">
        <f t="shared" si="20"/>
        <v>#N/A</v>
      </c>
      <c r="J25" s="9" t="e">
        <f t="shared" si="20"/>
        <v>#N/A</v>
      </c>
      <c r="K25" s="9" t="e">
        <f t="shared" si="20"/>
        <v>#N/A</v>
      </c>
      <c r="L25" s="9" t="e">
        <f t="shared" si="20"/>
        <v>#N/A</v>
      </c>
      <c r="M25" s="9" t="e">
        <f t="shared" si="20"/>
        <v>#N/A</v>
      </c>
      <c r="N25" s="9" t="e">
        <f t="shared" si="20"/>
        <v>#N/A</v>
      </c>
      <c r="O25" s="9" t="e">
        <f t="shared" si="20"/>
        <v>#N/A</v>
      </c>
      <c r="P25" s="9" t="e">
        <f t="shared" si="20"/>
        <v>#N/A</v>
      </c>
      <c r="Q25" s="9" t="e">
        <f t="shared" si="20"/>
        <v>#N/A</v>
      </c>
      <c r="R25" s="9" t="e">
        <f t="shared" si="20"/>
        <v>#N/A</v>
      </c>
      <c r="S25" s="9" t="e">
        <f t="shared" si="20"/>
        <v>#N/A</v>
      </c>
      <c r="T25" s="9" t="e">
        <f t="shared" si="20"/>
        <v>#N/A</v>
      </c>
      <c r="U25" s="9" t="e">
        <f t="shared" si="20"/>
        <v>#N/A</v>
      </c>
      <c r="V25" s="9" t="e">
        <f t="shared" si="20"/>
        <v>#N/A</v>
      </c>
      <c r="W25" s="9" t="e">
        <f t="shared" si="20"/>
        <v>#N/A</v>
      </c>
      <c r="X25" s="9" t="e">
        <f t="shared" si="20"/>
        <v>#N/A</v>
      </c>
      <c r="Y25" s="9" t="e">
        <f t="shared" si="20"/>
        <v>#N/A</v>
      </c>
      <c r="Z25" s="9" t="e">
        <f t="shared" si="20"/>
        <v>#N/A</v>
      </c>
      <c r="AA25" s="9" t="e">
        <f t="shared" si="20"/>
        <v>#N/A</v>
      </c>
      <c r="AB25" s="9" t="e">
        <f t="shared" si="20"/>
        <v>#N/A</v>
      </c>
      <c r="AC25" s="9" t="e">
        <f t="shared" si="20"/>
        <v>#N/A</v>
      </c>
      <c r="AD25" s="9" t="e">
        <f t="shared" si="20"/>
        <v>#N/A</v>
      </c>
      <c r="AE25" s="9" t="e">
        <f t="shared" si="20"/>
        <v>#N/A</v>
      </c>
      <c r="AF25" s="9" t="e">
        <f t="shared" si="20"/>
        <v>#N/A</v>
      </c>
      <c r="AG25" s="9" t="e">
        <f t="shared" si="20"/>
        <v>#N/A</v>
      </c>
      <c r="AH25" s="9" t="e">
        <f t="shared" si="20"/>
        <v>#N/A</v>
      </c>
      <c r="AI25" s="36" t="str">
        <f t="shared" si="7"/>
        <v>Other R&amp;D and Knowledge Based</v>
      </c>
      <c r="AJ25" s="9" t="e">
        <f t="shared" si="2"/>
        <v>#N/A</v>
      </c>
      <c r="AK25" s="9" t="e">
        <f t="shared" si="3"/>
        <v>#N/A</v>
      </c>
      <c r="AL25" s="9" t="e">
        <f t="shared" si="4"/>
        <v>#N/A</v>
      </c>
      <c r="AM25" s="42" t="e">
        <f t="shared" si="8"/>
        <v>#N/A</v>
      </c>
      <c r="AN25" s="39" t="e">
        <f t="shared" si="9"/>
        <v>#N/A</v>
      </c>
      <c r="AO25" s="16" t="e">
        <f t="shared" si="10"/>
        <v>#N/A</v>
      </c>
      <c r="AP25" s="16" t="e">
        <f t="shared" si="11"/>
        <v>#N/A</v>
      </c>
      <c r="AQ25" s="9" t="e">
        <f t="shared" si="12"/>
        <v>#N/A</v>
      </c>
      <c r="AR25" s="16" t="e">
        <f t="shared" si="13"/>
        <v>#N/A</v>
      </c>
    </row>
    <row r="26">
      <c r="A26" s="14" t="str">
        <f t="shared" si="5"/>
        <v>Other Services</v>
      </c>
      <c r="B26" s="9" t="n">
        <f t="shared" ref="B26:AH26" si="21">IF(B10="","",B10/VLOOKUP(B$1,deflator,2,FALSE))</f>
        <v>8715703916.015358</v>
      </c>
      <c r="C26" s="9" t="n">
        <f t="shared" si="21"/>
        <v>10827091765.381065</v>
      </c>
      <c r="D26" s="9" t="n">
        <f t="shared" si="21"/>
        <v>7884843650.4908905</v>
      </c>
      <c r="E26" s="9" t="n">
        <f t="shared" si="21"/>
        <v>5626648187.0794125</v>
      </c>
      <c r="F26" s="9" t="n">
        <f t="shared" si="21"/>
        <v>7187540525.5504684</v>
      </c>
      <c r="G26" s="9" t="n">
        <f t="shared" si="21"/>
        <v>9244340955.1015072</v>
      </c>
      <c r="H26" s="9" t="e">
        <f t="shared" si="21"/>
        <v>#N/A</v>
      </c>
      <c r="I26" s="9" t="e">
        <f t="shared" si="21"/>
        <v>#N/A</v>
      </c>
      <c r="J26" s="9" t="e">
        <f t="shared" si="21"/>
        <v>#N/A</v>
      </c>
      <c r="K26" s="9" t="e">
        <f t="shared" si="21"/>
        <v>#N/A</v>
      </c>
      <c r="L26" s="9" t="e">
        <f t="shared" si="21"/>
        <v>#N/A</v>
      </c>
      <c r="M26" s="9" t="e">
        <f t="shared" si="21"/>
        <v>#N/A</v>
      </c>
      <c r="N26" s="9" t="e">
        <f t="shared" si="21"/>
        <v>#N/A</v>
      </c>
      <c r="O26" s="9" t="e">
        <f t="shared" si="21"/>
        <v>#N/A</v>
      </c>
      <c r="P26" s="9" t="e">
        <f t="shared" si="21"/>
        <v>#N/A</v>
      </c>
      <c r="Q26" s="9" t="e">
        <f t="shared" si="21"/>
        <v>#N/A</v>
      </c>
      <c r="R26" s="9" t="e">
        <f t="shared" si="21"/>
        <v>#N/A</v>
      </c>
      <c r="S26" s="9" t="e">
        <f t="shared" si="21"/>
        <v>#N/A</v>
      </c>
      <c r="T26" s="9" t="e">
        <f t="shared" si="21"/>
        <v>#N/A</v>
      </c>
      <c r="U26" s="9" t="e">
        <f t="shared" si="21"/>
        <v>#N/A</v>
      </c>
      <c r="V26" s="9" t="e">
        <f t="shared" si="21"/>
        <v>#N/A</v>
      </c>
      <c r="W26" s="9" t="e">
        <f t="shared" si="21"/>
        <v>#N/A</v>
      </c>
      <c r="X26" s="9" t="e">
        <f t="shared" si="21"/>
        <v>#N/A</v>
      </c>
      <c r="Y26" s="9" t="e">
        <f t="shared" si="21"/>
        <v>#N/A</v>
      </c>
      <c r="Z26" s="9" t="e">
        <f t="shared" si="21"/>
        <v>#N/A</v>
      </c>
      <c r="AA26" s="9" t="e">
        <f t="shared" si="21"/>
        <v>#N/A</v>
      </c>
      <c r="AB26" s="9" t="e">
        <f t="shared" si="21"/>
        <v>#N/A</v>
      </c>
      <c r="AC26" s="9" t="e">
        <f t="shared" si="21"/>
        <v>#N/A</v>
      </c>
      <c r="AD26" s="9" t="e">
        <f t="shared" si="21"/>
        <v>#N/A</v>
      </c>
      <c r="AE26" s="9" t="e">
        <f t="shared" si="21"/>
        <v>#N/A</v>
      </c>
      <c r="AF26" s="9" t="e">
        <f t="shared" si="21"/>
        <v>#N/A</v>
      </c>
      <c r="AG26" s="9" t="e">
        <f t="shared" si="21"/>
        <v>#N/A</v>
      </c>
      <c r="AH26" s="9" t="e">
        <f t="shared" si="21"/>
        <v>#N/A</v>
      </c>
      <c r="AI26" s="36" t="str">
        <f t="shared" si="7"/>
        <v>Other Services</v>
      </c>
      <c r="AJ26" s="9" t="e">
        <f t="shared" si="2"/>
        <v>#N/A</v>
      </c>
      <c r="AK26" s="9" t="e">
        <f t="shared" si="3"/>
        <v>#N/A</v>
      </c>
      <c r="AL26" s="9" t="e">
        <f t="shared" si="4"/>
        <v>#N/A</v>
      </c>
      <c r="AM26" s="39" t="e">
        <f t="shared" si="8"/>
        <v>#N/A</v>
      </c>
      <c r="AN26" s="39" t="e">
        <f t="shared" si="9"/>
        <v>#N/A</v>
      </c>
      <c r="AO26" s="16" t="e">
        <f t="shared" si="10"/>
        <v>#N/A</v>
      </c>
      <c r="AP26" s="16" t="e">
        <f t="shared" si="11"/>
        <v>#N/A</v>
      </c>
      <c r="AQ26" s="9" t="e">
        <f t="shared" si="12"/>
        <v>#N/A</v>
      </c>
      <c r="AR26" s="16" t="e">
        <f t="shared" si="13"/>
        <v>#N/A</v>
      </c>
    </row>
    <row r="27">
      <c r="A27" s="14" t="str">
        <f t="shared" si="5"/>
        <v>Ships &amp; Submarines</v>
      </c>
      <c r="B27" s="9" t="n">
        <f t="shared" ref="B27:AH27" si="22">IF(B11="","",B11/VLOOKUP(B$1,deflator,2,FALSE))</f>
        <v>21228143918.822308</v>
      </c>
      <c r="C27" s="9" t="n">
        <f t="shared" si="22"/>
        <v>18255763741.932308</v>
      </c>
      <c r="D27" s="9" t="n">
        <f t="shared" si="22"/>
        <v>16101818741.121265</v>
      </c>
      <c r="E27" s="9" t="n">
        <f t="shared" si="22"/>
        <v>17383554422.253849</v>
      </c>
      <c r="F27" s="9" t="n">
        <f t="shared" si="22"/>
        <v>13228605702.360325</v>
      </c>
      <c r="G27" s="9" t="n">
        <f t="shared" si="22"/>
        <v>16925701573.508938</v>
      </c>
      <c r="H27" s="9" t="e">
        <f t="shared" si="22"/>
        <v>#N/A</v>
      </c>
      <c r="I27" s="9" t="e">
        <f t="shared" si="22"/>
        <v>#N/A</v>
      </c>
      <c r="J27" s="9" t="e">
        <f t="shared" si="22"/>
        <v>#N/A</v>
      </c>
      <c r="K27" s="9" t="e">
        <f t="shared" si="22"/>
        <v>#N/A</v>
      </c>
      <c r="L27" s="9" t="e">
        <f t="shared" si="22"/>
        <v>#N/A</v>
      </c>
      <c r="M27" s="9" t="e">
        <f t="shared" si="22"/>
        <v>#N/A</v>
      </c>
      <c r="N27" s="9" t="e">
        <f t="shared" si="22"/>
        <v>#N/A</v>
      </c>
      <c r="O27" s="9" t="e">
        <f t="shared" si="22"/>
        <v>#N/A</v>
      </c>
      <c r="P27" s="9" t="e">
        <f t="shared" si="22"/>
        <v>#N/A</v>
      </c>
      <c r="Q27" s="9" t="e">
        <f t="shared" si="22"/>
        <v>#N/A</v>
      </c>
      <c r="R27" s="9" t="e">
        <f t="shared" si="22"/>
        <v>#N/A</v>
      </c>
      <c r="S27" s="9" t="e">
        <f t="shared" si="22"/>
        <v>#N/A</v>
      </c>
      <c r="T27" s="9" t="e">
        <f t="shared" si="22"/>
        <v>#N/A</v>
      </c>
      <c r="U27" s="9" t="e">
        <f t="shared" si="22"/>
        <v>#N/A</v>
      </c>
      <c r="V27" s="9" t="e">
        <f t="shared" si="22"/>
        <v>#N/A</v>
      </c>
      <c r="W27" s="9" t="e">
        <f t="shared" si="22"/>
        <v>#N/A</v>
      </c>
      <c r="X27" s="9" t="e">
        <f t="shared" si="22"/>
        <v>#N/A</v>
      </c>
      <c r="Y27" s="9" t="e">
        <f t="shared" si="22"/>
        <v>#N/A</v>
      </c>
      <c r="Z27" s="9" t="e">
        <f t="shared" si="22"/>
        <v>#N/A</v>
      </c>
      <c r="AA27" s="9" t="e">
        <f t="shared" si="22"/>
        <v>#N/A</v>
      </c>
      <c r="AB27" s="9" t="e">
        <f t="shared" si="22"/>
        <v>#N/A</v>
      </c>
      <c r="AC27" s="9" t="e">
        <f t="shared" si="22"/>
        <v>#N/A</v>
      </c>
      <c r="AD27" s="9" t="e">
        <f t="shared" si="22"/>
        <v>#N/A</v>
      </c>
      <c r="AE27" s="9" t="e">
        <f t="shared" si="22"/>
        <v>#N/A</v>
      </c>
      <c r="AF27" s="9" t="e">
        <f t="shared" si="22"/>
        <v>#N/A</v>
      </c>
      <c r="AG27" s="9" t="e">
        <f t="shared" si="22"/>
        <v>#N/A</v>
      </c>
      <c r="AH27" s="9" t="e">
        <f t="shared" si="22"/>
        <v>#N/A</v>
      </c>
      <c r="AI27" s="36" t="str">
        <f t="shared" si="7"/>
        <v>Ships &amp; Submarines</v>
      </c>
      <c r="AJ27" s="9" t="e">
        <f t="shared" si="2"/>
        <v>#N/A</v>
      </c>
      <c r="AK27" s="9" t="e">
        <f t="shared" si="3"/>
        <v>#N/A</v>
      </c>
      <c r="AL27" s="9" t="e">
        <f t="shared" si="4"/>
        <v>#N/A</v>
      </c>
      <c r="AM27" s="39" t="e">
        <f t="shared" si="8"/>
        <v>#N/A</v>
      </c>
      <c r="AN27" s="39" t="e">
        <f t="shared" si="9"/>
        <v>#N/A</v>
      </c>
      <c r="AO27" s="16" t="e">
        <f t="shared" si="10"/>
        <v>#N/A</v>
      </c>
      <c r="AP27" s="16" t="e">
        <f t="shared" si="11"/>
        <v>#N/A</v>
      </c>
      <c r="AQ27" s="9" t="e">
        <f t="shared" si="12"/>
        <v>#N/A</v>
      </c>
      <c r="AR27" s="16" t="e">
        <f t="shared" si="13"/>
        <v>#N/A</v>
      </c>
    </row>
    <row r="28">
      <c r="A28" s="14" t="str">
        <f t="shared" si="5"/>
        <v>Space Systems</v>
      </c>
      <c r="B28" s="9" t="n">
        <f t="shared" ref="B28:AH28" si="23">IF(B12="","",B12/VLOOKUP(B$1,deflator,2,FALSE))</f>
        <v>10154930808.530643</v>
      </c>
      <c r="C28" s="9" t="n">
        <f t="shared" si="23"/>
        <v>8705023523.2999039</v>
      </c>
      <c r="D28" s="9" t="n">
        <f t="shared" si="23"/>
        <v>6004528138.3619833</v>
      </c>
      <c r="E28" s="9" t="n">
        <f t="shared" si="23"/>
        <v>6907301236.6446733</v>
      </c>
      <c r="F28" s="9" t="n">
        <f t="shared" si="23"/>
        <v>6632410715.0839987</v>
      </c>
      <c r="G28" s="9" t="n">
        <f t="shared" si="23"/>
        <v>6047222098.5070572</v>
      </c>
      <c r="H28" s="9" t="e">
        <f t="shared" si="23"/>
        <v>#N/A</v>
      </c>
      <c r="I28" s="9" t="e">
        <f t="shared" si="23"/>
        <v>#N/A</v>
      </c>
      <c r="J28" s="9" t="e">
        <f t="shared" si="23"/>
        <v>#N/A</v>
      </c>
      <c r="K28" s="9" t="e">
        <f t="shared" si="23"/>
        <v>#N/A</v>
      </c>
      <c r="L28" s="9" t="e">
        <f t="shared" si="23"/>
        <v>#N/A</v>
      </c>
      <c r="M28" s="9" t="e">
        <f t="shared" si="23"/>
        <v>#N/A</v>
      </c>
      <c r="N28" s="9" t="e">
        <f t="shared" si="23"/>
        <v>#N/A</v>
      </c>
      <c r="O28" s="9" t="e">
        <f t="shared" si="23"/>
        <v>#N/A</v>
      </c>
      <c r="P28" s="9" t="e">
        <f t="shared" si="23"/>
        <v>#N/A</v>
      </c>
      <c r="Q28" s="9" t="e">
        <f t="shared" si="23"/>
        <v>#N/A</v>
      </c>
      <c r="R28" s="9" t="e">
        <f t="shared" si="23"/>
        <v>#N/A</v>
      </c>
      <c r="S28" s="9" t="e">
        <f t="shared" si="23"/>
        <v>#N/A</v>
      </c>
      <c r="T28" s="9" t="e">
        <f t="shared" si="23"/>
        <v>#N/A</v>
      </c>
      <c r="U28" s="9" t="e">
        <f t="shared" si="23"/>
        <v>#N/A</v>
      </c>
      <c r="V28" s="9" t="e">
        <f t="shared" si="23"/>
        <v>#N/A</v>
      </c>
      <c r="W28" s="9" t="e">
        <f t="shared" si="23"/>
        <v>#N/A</v>
      </c>
      <c r="X28" s="9" t="e">
        <f t="shared" si="23"/>
        <v>#N/A</v>
      </c>
      <c r="Y28" s="9" t="e">
        <f t="shared" si="23"/>
        <v>#N/A</v>
      </c>
      <c r="Z28" s="9" t="e">
        <f t="shared" si="23"/>
        <v>#N/A</v>
      </c>
      <c r="AA28" s="9" t="e">
        <f t="shared" si="23"/>
        <v>#N/A</v>
      </c>
      <c r="AB28" s="9" t="e">
        <f t="shared" si="23"/>
        <v>#N/A</v>
      </c>
      <c r="AC28" s="9" t="e">
        <f t="shared" si="23"/>
        <v>#N/A</v>
      </c>
      <c r="AD28" s="9" t="e">
        <f t="shared" si="23"/>
        <v>#N/A</v>
      </c>
      <c r="AE28" s="9" t="e">
        <f t="shared" si="23"/>
        <v>#N/A</v>
      </c>
      <c r="AF28" s="9" t="e">
        <f t="shared" si="23"/>
        <v>#N/A</v>
      </c>
      <c r="AG28" s="9" t="e">
        <f t="shared" si="23"/>
        <v>#N/A</v>
      </c>
      <c r="AH28" s="9" t="e">
        <f t="shared" si="23"/>
        <v>#N/A</v>
      </c>
      <c r="AI28" s="36" t="str">
        <f t="shared" si="7"/>
        <v>Space Systems</v>
      </c>
      <c r="AJ28" s="9" t="e">
        <f t="shared" si="2"/>
        <v>#N/A</v>
      </c>
      <c r="AK28" s="9" t="e">
        <f t="shared" si="3"/>
        <v>#N/A</v>
      </c>
      <c r="AL28" s="9" t="e">
        <f t="shared" si="4"/>
        <v>#N/A</v>
      </c>
      <c r="AM28" s="42" t="e">
        <f t="shared" si="8"/>
        <v>#N/A</v>
      </c>
      <c r="AN28" s="41" t="e">
        <f t="shared" si="9"/>
        <v>#N/A</v>
      </c>
      <c r="AO28" s="16" t="e">
        <f t="shared" si="10"/>
        <v>#N/A</v>
      </c>
      <c r="AP28" s="16" t="e">
        <f t="shared" si="11"/>
        <v>#N/A</v>
      </c>
      <c r="AQ28" s="9" t="e">
        <f t="shared" si="12"/>
        <v>#N/A</v>
      </c>
      <c r="AR28" s="16" t="e">
        <f t="shared" si="13"/>
        <v>#N/A</v>
      </c>
    </row>
    <row r="29">
      <c r="A29" s="14" t="str">
        <f t="shared" si="5"/>
        <v>Unlabeled</v>
      </c>
      <c r="B29" s="9" t="n">
        <f t="shared" ref="B29:AH29" si="24">IF(B13="","",B13/VLOOKUP(B$1,deflator,2,FALSE))</f>
        <v>0</v>
      </c>
      <c r="C29" s="9" t="str">
        <f t="shared" si="24"/>
      </c>
      <c r="D29" s="9" t="str">
        <f t="shared" si="24"/>
      </c>
      <c r="E29" s="9" t="str">
        <f t="shared" si="24"/>
      </c>
      <c r="F29" s="9" t="str">
        <f t="shared" si="24"/>
      </c>
      <c r="G29" s="9" t="str">
        <f t="shared" si="24"/>
      </c>
      <c r="H29" s="9" t="str">
        <f t="shared" si="24"/>
      </c>
      <c r="I29" s="9" t="str">
        <f t="shared" si="24"/>
      </c>
      <c r="J29" s="9" t="str">
        <f t="shared" si="24"/>
      </c>
      <c r="K29" s="9" t="str">
        <f t="shared" si="24"/>
      </c>
      <c r="L29" s="9" t="e">
        <f t="shared" si="24"/>
        <v>#N/A</v>
      </c>
      <c r="M29" s="9" t="e">
        <f t="shared" si="24"/>
        <v>#N/A</v>
      </c>
      <c r="N29" s="9" t="e">
        <f t="shared" si="24"/>
        <v>#N/A</v>
      </c>
      <c r="O29" s="9" t="e">
        <f t="shared" si="24"/>
        <v>#N/A</v>
      </c>
      <c r="P29" s="9" t="e">
        <f t="shared" si="24"/>
        <v>#N/A</v>
      </c>
      <c r="Q29" s="9" t="e">
        <f t="shared" si="24"/>
        <v>#N/A</v>
      </c>
      <c r="R29" s="9" t="e">
        <f t="shared" si="24"/>
        <v>#N/A</v>
      </c>
      <c r="S29" s="9" t="e">
        <f t="shared" si="24"/>
        <v>#N/A</v>
      </c>
      <c r="T29" s="9" t="e">
        <f t="shared" si="24"/>
        <v>#N/A</v>
      </c>
      <c r="U29" s="9" t="e">
        <f t="shared" si="24"/>
        <v>#N/A</v>
      </c>
      <c r="V29" s="9" t="e">
        <f t="shared" si="24"/>
        <v>#N/A</v>
      </c>
      <c r="W29" s="9" t="e">
        <f t="shared" si="24"/>
        <v>#N/A</v>
      </c>
      <c r="X29" s="9" t="e">
        <f t="shared" si="24"/>
        <v>#N/A</v>
      </c>
      <c r="Y29" s="9" t="e">
        <f t="shared" si="24"/>
        <v>#N/A</v>
      </c>
      <c r="Z29" s="9" t="str">
        <f t="shared" si="24"/>
      </c>
      <c r="AA29" s="9" t="e">
        <f t="shared" si="24"/>
        <v>#N/A</v>
      </c>
      <c r="AB29" s="9" t="e">
        <f t="shared" si="24"/>
        <v>#N/A</v>
      </c>
      <c r="AC29" s="9" t="e">
        <f t="shared" si="24"/>
        <v>#N/A</v>
      </c>
      <c r="AD29" s="9" t="e">
        <f t="shared" si="24"/>
        <v>#N/A</v>
      </c>
      <c r="AE29" s="9" t="e">
        <f t="shared" si="24"/>
        <v>#N/A</v>
      </c>
      <c r="AF29" s="9" t="e">
        <f t="shared" si="24"/>
        <v>#N/A</v>
      </c>
      <c r="AG29" s="9" t="e">
        <f t="shared" si="24"/>
        <v>#N/A</v>
      </c>
      <c r="AH29" s="9" t="e">
        <f t="shared" si="24"/>
        <v>#N/A</v>
      </c>
      <c r="AI29" s="36" t="str">
        <f t="shared" si="7"/>
        <v>Unlabeled</v>
      </c>
      <c r="AJ29" s="9" t="e">
        <f t="shared" si="2"/>
        <v>#N/A</v>
      </c>
      <c r="AK29" s="9" t="e">
        <f t="shared" si="3"/>
        <v>#N/A</v>
      </c>
      <c r="AL29" s="9" t="e">
        <f t="shared" si="4"/>
        <v>#N/A</v>
      </c>
      <c r="AM29" s="39" t="e">
        <f t="shared" si="8"/>
        <v>#N/A</v>
      </c>
      <c r="AN29" s="39" t="e">
        <f t="shared" si="9"/>
        <v>#N/A</v>
      </c>
      <c r="AO29" s="16" t="e">
        <f t="shared" si="10"/>
        <v>#N/A</v>
      </c>
      <c r="AP29" s="16" t="e">
        <f t="shared" si="11"/>
        <v>#N/A</v>
      </c>
      <c r="AQ29" s="9" t="e">
        <f t="shared" si="12"/>
        <v>#N/A</v>
      </c>
      <c r="AR29" s="16" t="e">
        <f t="shared" si="13"/>
        <v>#N/A</v>
      </c>
    </row>
    <row r="30">
      <c r="A30" s="14" t="str">
        <f t="shared" si="5"/>
        <v>Grand Total</v>
      </c>
      <c r="B30" s="9" t="n">
        <f t="shared" ref="B30:AH30" si="25">IF(B14="","",B14/VLOOKUP(B$1,deflator,2,FALSE))</f>
        <v>239199681230.54471</v>
      </c>
      <c r="C30" s="9" t="n">
        <f t="shared" si="25"/>
        <v>261290729119.9429</v>
      </c>
      <c r="D30" s="9" t="n">
        <f t="shared" si="25"/>
        <v>231052642709.19879</v>
      </c>
      <c r="E30" s="9" t="n">
        <f t="shared" si="25"/>
        <v>222030070082.75241</v>
      </c>
      <c r="F30" s="9" t="n">
        <f t="shared" si="25"/>
        <v>209755450716.4137</v>
      </c>
      <c r="G30" s="9" t="n">
        <f t="shared" si="25"/>
        <v>204405296246.58194</v>
      </c>
      <c r="H30" s="9" t="e">
        <f t="shared" si="25"/>
        <v>#N/A</v>
      </c>
      <c r="I30" s="9" t="e">
        <f t="shared" si="25"/>
        <v>#N/A</v>
      </c>
      <c r="J30" s="9" t="e">
        <f t="shared" si="25"/>
        <v>#N/A</v>
      </c>
      <c r="K30" s="9" t="e">
        <f t="shared" si="25"/>
        <v>#N/A</v>
      </c>
      <c r="L30" s="9" t="e">
        <f t="shared" si="25"/>
        <v>#N/A</v>
      </c>
      <c r="M30" s="9" t="e">
        <f t="shared" si="25"/>
        <v>#N/A</v>
      </c>
      <c r="N30" s="9" t="e">
        <f t="shared" si="25"/>
        <v>#N/A</v>
      </c>
      <c r="O30" s="9" t="e">
        <f t="shared" si="25"/>
        <v>#N/A</v>
      </c>
      <c r="P30" s="9" t="e">
        <f t="shared" si="25"/>
        <v>#N/A</v>
      </c>
      <c r="Q30" s="9" t="e">
        <f t="shared" si="25"/>
        <v>#N/A</v>
      </c>
      <c r="R30" s="9" t="e">
        <f t="shared" si="25"/>
        <v>#N/A</v>
      </c>
      <c r="S30" s="9" t="e">
        <f t="shared" si="25"/>
        <v>#N/A</v>
      </c>
      <c r="T30" s="9" t="e">
        <f t="shared" si="25"/>
        <v>#N/A</v>
      </c>
      <c r="U30" s="9" t="e">
        <f t="shared" si="25"/>
        <v>#N/A</v>
      </c>
      <c r="V30" s="9" t="e">
        <f t="shared" si="25"/>
        <v>#N/A</v>
      </c>
      <c r="W30" s="9" t="e">
        <f t="shared" si="25"/>
        <v>#N/A</v>
      </c>
      <c r="X30" s="9" t="e">
        <f t="shared" si="25"/>
        <v>#N/A</v>
      </c>
      <c r="Y30" s="9" t="e">
        <f t="shared" si="25"/>
        <v>#N/A</v>
      </c>
      <c r="Z30" s="9" t="e">
        <f t="shared" si="25"/>
        <v>#N/A</v>
      </c>
      <c r="AA30" s="9" t="e">
        <f t="shared" si="25"/>
        <v>#N/A</v>
      </c>
      <c r="AB30" s="9" t="e">
        <f t="shared" si="25"/>
        <v>#N/A</v>
      </c>
      <c r="AC30" s="9" t="e">
        <f t="shared" si="25"/>
        <v>#N/A</v>
      </c>
      <c r="AD30" s="9" t="e">
        <f t="shared" si="25"/>
        <v>#N/A</v>
      </c>
      <c r="AE30" s="9" t="e">
        <f t="shared" si="25"/>
        <v>#N/A</v>
      </c>
      <c r="AF30" s="9" t="e">
        <f t="shared" si="25"/>
        <v>#N/A</v>
      </c>
      <c r="AG30" s="9" t="e">
        <f t="shared" si="25"/>
        <v>#N/A</v>
      </c>
      <c r="AH30" s="9" t="e">
        <f t="shared" si="25"/>
        <v>#N/A</v>
      </c>
      <c r="AI30" s="36" t="str">
        <f t="shared" si="7"/>
        <v>Grand Total</v>
      </c>
      <c r="AJ30" s="9" t="e">
        <f t="shared" si="2"/>
        <v>#N/A</v>
      </c>
      <c r="AK30" s="9" t="e">
        <f t="shared" si="3"/>
        <v>#N/A</v>
      </c>
      <c r="AL30" s="9" t="e">
        <f t="shared" si="4"/>
        <v>#N/A</v>
      </c>
      <c r="AM30" s="40" t="e">
        <f t="shared" si="8"/>
        <v>#N/A</v>
      </c>
      <c r="AN30" s="39" t="e">
        <f t="shared" si="9"/>
        <v>#N/A</v>
      </c>
      <c r="AO30" s="16" t="e">
        <f t="shared" si="10"/>
        <v>#VALUE!</v>
      </c>
      <c r="AP30" s="16" t="e">
        <f t="shared" si="11"/>
        <v>#N/A</v>
      </c>
      <c r="AQ30" s="9" t="e">
        <f t="shared" si="12"/>
        <v>#N/A</v>
      </c>
      <c r="AR30" s="16" t="e">
        <f t="shared" si="13"/>
        <v>#N/A</v>
      </c>
    </row>
    <row r="31">
      <c r="A31" s="14" t="s">
        <v>33</v>
      </c>
      <c r="B31" s="14" t="b">
        <f t="shared" ref="B31:AH31" si="26">B30=SUM(B18:B29)</f>
        <v>1</v>
      </c>
      <c r="C31" s="14" t="b">
        <f t="shared" si="26"/>
        <v>1</v>
      </c>
      <c r="D31" s="14" t="b">
        <f t="shared" si="26"/>
        <v>1</v>
      </c>
      <c r="E31" s="14" t="b">
        <f t="shared" si="26"/>
        <v>1</v>
      </c>
      <c r="F31" s="14" t="b">
        <f t="shared" si="26"/>
        <v>1</v>
      </c>
      <c r="G31" s="14" t="b">
        <f t="shared" si="26"/>
        <v>1</v>
      </c>
      <c r="H31" s="14" t="e">
        <f t="shared" si="26"/>
        <v>#N/A</v>
      </c>
      <c r="I31" s="14" t="e">
        <f t="shared" si="26"/>
        <v>#N/A</v>
      </c>
      <c r="J31" s="14" t="e">
        <f t="shared" si="26"/>
        <v>#N/A</v>
      </c>
      <c r="K31" s="14" t="e">
        <f t="shared" si="26"/>
        <v>#N/A</v>
      </c>
      <c r="L31" s="14" t="e">
        <f t="shared" si="26"/>
        <v>#N/A</v>
      </c>
      <c r="M31" s="14" t="e">
        <f t="shared" si="26"/>
        <v>#N/A</v>
      </c>
      <c r="N31" s="14" t="e">
        <f t="shared" si="26"/>
        <v>#N/A</v>
      </c>
      <c r="O31" s="14" t="e">
        <f t="shared" si="26"/>
        <v>#N/A</v>
      </c>
      <c r="P31" s="14" t="e">
        <f t="shared" si="26"/>
        <v>#N/A</v>
      </c>
      <c r="Q31" s="14" t="e">
        <f t="shared" si="26"/>
        <v>#N/A</v>
      </c>
      <c r="R31" s="14" t="e">
        <f t="shared" si="26"/>
        <v>#N/A</v>
      </c>
      <c r="S31" s="14" t="e">
        <f t="shared" si="26"/>
        <v>#N/A</v>
      </c>
      <c r="T31" s="14" t="e">
        <f t="shared" si="26"/>
        <v>#N/A</v>
      </c>
      <c r="U31" s="14" t="e">
        <f t="shared" si="26"/>
        <v>#N/A</v>
      </c>
      <c r="V31" s="14" t="e">
        <f t="shared" si="26"/>
        <v>#N/A</v>
      </c>
      <c r="W31" s="14" t="e">
        <f t="shared" si="26"/>
        <v>#N/A</v>
      </c>
      <c r="X31" s="14" t="e">
        <f t="shared" si="26"/>
        <v>#N/A</v>
      </c>
      <c r="Y31" s="14" t="e">
        <f t="shared" si="26"/>
        <v>#N/A</v>
      </c>
      <c r="Z31" s="14" t="e">
        <f t="shared" si="26"/>
        <v>#N/A</v>
      </c>
      <c r="AA31" s="14" t="e">
        <f t="shared" si="26"/>
        <v>#N/A</v>
      </c>
      <c r="AB31" s="14" t="e">
        <f t="shared" si="26"/>
        <v>#N/A</v>
      </c>
      <c r="AC31" s="14" t="e">
        <f t="shared" si="26"/>
        <v>#N/A</v>
      </c>
      <c r="AD31" s="14" t="e">
        <f t="shared" si="26"/>
        <v>#N/A</v>
      </c>
      <c r="AE31" s="14" t="e">
        <f t="shared" si="26"/>
        <v>#N/A</v>
      </c>
      <c r="AF31" s="14" t="e">
        <f t="shared" si="26"/>
        <v>#N/A</v>
      </c>
      <c r="AG31" s="14" t="e">
        <f t="shared" si="26"/>
        <v>#N/A</v>
      </c>
      <c r="AH31" s="14" t="e">
        <f t="shared" si="26"/>
        <v>#N/A</v>
      </c>
    </row>
    <row r="32">
      <c r="A32" s="14"/>
      <c r="B32" s="14"/>
      <c r="L32" s="36"/>
      <c r="AC32" s="21"/>
      <c r="AD32" s="21"/>
      <c r="AE32" s="21"/>
      <c r="AF32" s="21"/>
      <c r="AG32" s="21"/>
    </row>
    <row r="33">
      <c r="A33" s="14"/>
      <c r="B33" s="14"/>
      <c r="L33" s="36"/>
      <c r="AC33" s="21"/>
      <c r="AD33" s="21"/>
      <c r="AE33" s="21"/>
      <c r="AF33" s="21"/>
      <c r="AG33" s="21"/>
    </row>
    <row r="34">
      <c r="A34" s="32" t="str">
        <f t="shared" ref="A34:A45" si="27">A18</f>
        <v>Aircraft</v>
      </c>
      <c r="B34" s="33" t="n">
        <f t="shared" ref="B34:AH34" si="28">B18/B$30</f>
        <v>0.25741764716966653</v>
      </c>
      <c r="C34" s="33" t="n">
        <f t="shared" si="28"/>
        <v>0.22410693636040827</v>
      </c>
      <c r="D34" s="33" t="n">
        <f t="shared" si="28"/>
        <v>0.24583739185380621</v>
      </c>
      <c r="E34" s="33" t="n">
        <f t="shared" si="28"/>
        <v>0.24649593129074693</v>
      </c>
      <c r="F34" s="33" t="n">
        <f t="shared" si="28"/>
        <v>0.26072434549564455</v>
      </c>
      <c r="G34" s="33" t="n">
        <f t="shared" si="28"/>
        <v>0.22999435551705025</v>
      </c>
      <c r="H34" s="33" t="e">
        <f t="shared" si="28"/>
        <v>#N/A</v>
      </c>
      <c r="I34" s="33" t="e">
        <f t="shared" si="28"/>
        <v>#N/A</v>
      </c>
      <c r="J34" s="33" t="e">
        <f t="shared" si="28"/>
        <v>#N/A</v>
      </c>
      <c r="K34" s="33" t="e">
        <f t="shared" si="28"/>
        <v>#N/A</v>
      </c>
      <c r="L34" s="33" t="e">
        <f t="shared" si="28"/>
        <v>#N/A</v>
      </c>
      <c r="M34" s="33" t="e">
        <f t="shared" si="28"/>
        <v>#N/A</v>
      </c>
      <c r="N34" s="33" t="e">
        <f t="shared" si="28"/>
        <v>#N/A</v>
      </c>
      <c r="O34" s="33" t="e">
        <f t="shared" si="28"/>
        <v>#N/A</v>
      </c>
      <c r="P34" s="33" t="e">
        <f t="shared" si="28"/>
        <v>#N/A</v>
      </c>
      <c r="Q34" s="33" t="e">
        <f t="shared" si="28"/>
        <v>#N/A</v>
      </c>
      <c r="R34" s="33" t="e">
        <f t="shared" si="28"/>
        <v>#N/A</v>
      </c>
      <c r="S34" s="33" t="e">
        <f t="shared" si="28"/>
        <v>#N/A</v>
      </c>
      <c r="T34" s="33" t="e">
        <f t="shared" si="28"/>
        <v>#N/A</v>
      </c>
      <c r="U34" s="33" t="e">
        <f t="shared" si="28"/>
        <v>#N/A</v>
      </c>
      <c r="V34" s="33" t="e">
        <f t="shared" si="28"/>
        <v>#N/A</v>
      </c>
      <c r="W34" s="33" t="e">
        <f t="shared" si="28"/>
        <v>#N/A</v>
      </c>
      <c r="X34" s="33" t="e">
        <f t="shared" si="28"/>
        <v>#N/A</v>
      </c>
      <c r="Y34" s="33" t="e">
        <f t="shared" si="28"/>
        <v>#N/A</v>
      </c>
      <c r="Z34" s="33" t="e">
        <f t="shared" si="28"/>
        <v>#N/A</v>
      </c>
      <c r="AA34" s="33" t="e">
        <f t="shared" si="28"/>
        <v>#N/A</v>
      </c>
      <c r="AB34" s="33" t="e">
        <f t="shared" si="28"/>
        <v>#N/A</v>
      </c>
      <c r="AC34" s="33" t="e">
        <f t="shared" si="28"/>
        <v>#N/A</v>
      </c>
      <c r="AD34" s="33" t="e">
        <f t="shared" si="28"/>
        <v>#N/A</v>
      </c>
      <c r="AE34" s="33" t="e">
        <f t="shared" si="28"/>
        <v>#N/A</v>
      </c>
      <c r="AF34" s="33" t="e">
        <f t="shared" si="28"/>
        <v>#N/A</v>
      </c>
      <c r="AG34" s="33" t="e">
        <f t="shared" si="28"/>
        <v>#VALUE!</v>
      </c>
      <c r="AH34" s="33" t="e">
        <f t="shared" si="28"/>
        <v>#VALUE!</v>
      </c>
    </row>
    <row r="35">
      <c r="A35" s="32" t="str">
        <f t="shared" si="27"/>
        <v>Electronics, Comms, &amp; Sensors</v>
      </c>
      <c r="B35" s="33" t="n">
        <f t="shared" ref="B35:AH35" si="29">B19/B$30</f>
        <v>0.16340075404341856</v>
      </c>
      <c r="C35" s="33" t="n">
        <f t="shared" si="29"/>
        <v>0.14166110634167561</v>
      </c>
      <c r="D35" s="33" t="n">
        <f t="shared" si="29"/>
        <v>0.15680828504519484</v>
      </c>
      <c r="E35" s="33" t="n">
        <f t="shared" si="29"/>
        <v>0.14995004930905767</v>
      </c>
      <c r="F35" s="33" t="n">
        <f t="shared" si="29"/>
        <v>0.15025121816533729</v>
      </c>
      <c r="G35" s="33" t="n">
        <f t="shared" si="29"/>
        <v>0.15991351581931734</v>
      </c>
      <c r="H35" s="33" t="e">
        <f t="shared" si="29"/>
        <v>#N/A</v>
      </c>
      <c r="I35" s="33" t="e">
        <f t="shared" si="29"/>
        <v>#N/A</v>
      </c>
      <c r="J35" s="33" t="e">
        <f t="shared" si="29"/>
        <v>#N/A</v>
      </c>
      <c r="K35" s="33" t="e">
        <f t="shared" si="29"/>
        <v>#N/A</v>
      </c>
      <c r="L35" s="33" t="e">
        <f t="shared" si="29"/>
        <v>#N/A</v>
      </c>
      <c r="M35" s="33" t="e">
        <f t="shared" si="29"/>
        <v>#N/A</v>
      </c>
      <c r="N35" s="33" t="e">
        <f t="shared" si="29"/>
        <v>#N/A</v>
      </c>
      <c r="O35" s="33" t="e">
        <f t="shared" si="29"/>
        <v>#N/A</v>
      </c>
      <c r="P35" s="33" t="e">
        <f t="shared" si="29"/>
        <v>#N/A</v>
      </c>
      <c r="Q35" s="33" t="e">
        <f t="shared" si="29"/>
        <v>#N/A</v>
      </c>
      <c r="R35" s="33" t="e">
        <f t="shared" si="29"/>
        <v>#N/A</v>
      </c>
      <c r="S35" s="33" t="e">
        <f t="shared" si="29"/>
        <v>#N/A</v>
      </c>
      <c r="T35" s="33" t="e">
        <f t="shared" si="29"/>
        <v>#N/A</v>
      </c>
      <c r="U35" s="33" t="e">
        <f t="shared" si="29"/>
        <v>#N/A</v>
      </c>
      <c r="V35" s="33" t="e">
        <f t="shared" si="29"/>
        <v>#N/A</v>
      </c>
      <c r="W35" s="33" t="e">
        <f t="shared" si="29"/>
        <v>#N/A</v>
      </c>
      <c r="X35" s="33" t="e">
        <f t="shared" si="29"/>
        <v>#N/A</v>
      </c>
      <c r="Y35" s="33" t="e">
        <f t="shared" si="29"/>
        <v>#N/A</v>
      </c>
      <c r="Z35" s="33" t="e">
        <f t="shared" si="29"/>
        <v>#N/A</v>
      </c>
      <c r="AA35" s="33" t="e">
        <f t="shared" si="29"/>
        <v>#N/A</v>
      </c>
      <c r="AB35" s="33" t="e">
        <f t="shared" si="29"/>
        <v>#N/A</v>
      </c>
      <c r="AC35" s="33" t="e">
        <f t="shared" si="29"/>
        <v>#N/A</v>
      </c>
      <c r="AD35" s="33" t="e">
        <f t="shared" si="29"/>
        <v>#N/A</v>
      </c>
      <c r="AE35" s="33" t="e">
        <f t="shared" si="29"/>
        <v>#N/A</v>
      </c>
      <c r="AF35" s="33" t="e">
        <f t="shared" si="29"/>
        <v>#N/A</v>
      </c>
      <c r="AG35" s="33" t="e">
        <f t="shared" si="29"/>
        <v>#VALUE!</v>
      </c>
      <c r="AH35" s="33" t="e">
        <f t="shared" si="29"/>
        <v>#VALUE!</v>
      </c>
    </row>
    <row r="36">
      <c r="A36" s="32" t="str">
        <f t="shared" si="27"/>
        <v>Facilities and Construction</v>
      </c>
      <c r="B36" s="33" t="n">
        <f t="shared" ref="B36:AH36" si="30">B20/B$30</f>
        <v>0.10123727631400296</v>
      </c>
      <c r="C36" s="33" t="n">
        <f t="shared" si="30"/>
        <v>0.13582772844433366</v>
      </c>
      <c r="D36" s="33" t="n">
        <f t="shared" si="30"/>
        <v>0.14308975147938235</v>
      </c>
      <c r="E36" s="33" t="n">
        <f t="shared" si="30"/>
        <v>0.14155450553317581</v>
      </c>
      <c r="F36" s="33" t="n">
        <f t="shared" si="30"/>
        <v>0.17354659034281231</v>
      </c>
      <c r="G36" s="33" t="n">
        <f t="shared" si="30"/>
        <v>0.17273640093449974</v>
      </c>
      <c r="H36" s="33" t="e">
        <f t="shared" si="30"/>
        <v>#N/A</v>
      </c>
      <c r="I36" s="33" t="e">
        <f t="shared" si="30"/>
        <v>#N/A</v>
      </c>
      <c r="J36" s="33" t="e">
        <f t="shared" si="30"/>
        <v>#N/A</v>
      </c>
      <c r="K36" s="33" t="e">
        <f t="shared" si="30"/>
        <v>#N/A</v>
      </c>
      <c r="L36" s="33" t="e">
        <f t="shared" si="30"/>
        <v>#N/A</v>
      </c>
      <c r="M36" s="33" t="e">
        <f t="shared" si="30"/>
        <v>#N/A</v>
      </c>
      <c r="N36" s="33" t="e">
        <f t="shared" si="30"/>
        <v>#N/A</v>
      </c>
      <c r="O36" s="33" t="e">
        <f t="shared" si="30"/>
        <v>#N/A</v>
      </c>
      <c r="P36" s="33" t="e">
        <f t="shared" si="30"/>
        <v>#N/A</v>
      </c>
      <c r="Q36" s="33" t="e">
        <f t="shared" si="30"/>
        <v>#N/A</v>
      </c>
      <c r="R36" s="33" t="e">
        <f t="shared" si="30"/>
        <v>#N/A</v>
      </c>
      <c r="S36" s="33" t="e">
        <f t="shared" si="30"/>
        <v>#N/A</v>
      </c>
      <c r="T36" s="33" t="e">
        <f t="shared" si="30"/>
        <v>#N/A</v>
      </c>
      <c r="U36" s="33" t="e">
        <f t="shared" si="30"/>
        <v>#N/A</v>
      </c>
      <c r="V36" s="33" t="e">
        <f t="shared" si="30"/>
        <v>#N/A</v>
      </c>
      <c r="W36" s="33" t="e">
        <f t="shared" si="30"/>
        <v>#N/A</v>
      </c>
      <c r="X36" s="33" t="e">
        <f t="shared" si="30"/>
        <v>#N/A</v>
      </c>
      <c r="Y36" s="33" t="e">
        <f t="shared" si="30"/>
        <v>#N/A</v>
      </c>
      <c r="Z36" s="33" t="e">
        <f t="shared" si="30"/>
        <v>#N/A</v>
      </c>
      <c r="AA36" s="33" t="e">
        <f t="shared" si="30"/>
        <v>#N/A</v>
      </c>
      <c r="AB36" s="33" t="e">
        <f t="shared" si="30"/>
        <v>#N/A</v>
      </c>
      <c r="AC36" s="33" t="e">
        <f t="shared" si="30"/>
        <v>#N/A</v>
      </c>
      <c r="AD36" s="33" t="e">
        <f t="shared" si="30"/>
        <v>#N/A</v>
      </c>
      <c r="AE36" s="33" t="e">
        <f t="shared" si="30"/>
        <v>#N/A</v>
      </c>
      <c r="AF36" s="33" t="e">
        <f t="shared" si="30"/>
        <v>#N/A</v>
      </c>
      <c r="AG36" s="33" t="e">
        <f t="shared" si="30"/>
        <v>#VALUE!</v>
      </c>
      <c r="AH36" s="33" t="e">
        <f t="shared" si="30"/>
        <v>#VALUE!</v>
      </c>
    </row>
    <row r="37">
      <c r="A37" s="32" t="str">
        <f t="shared" si="27"/>
        <v>Land Vehicles</v>
      </c>
      <c r="B37" s="33" t="n">
        <f t="shared" ref="B37:AH37" si="31">B21/B$30</f>
        <v>3.5521623625461525E-2</v>
      </c>
      <c r="C37" s="33" t="n">
        <f t="shared" si="31"/>
        <v>4.7769192452874379E-2</v>
      </c>
      <c r="D37" s="33" t="n">
        <f t="shared" si="31"/>
        <v>3.3764891063653366E-2</v>
      </c>
      <c r="E37" s="33" t="n">
        <f t="shared" si="31"/>
        <v>3.6221817769373041E-2</v>
      </c>
      <c r="F37" s="33" t="n">
        <f t="shared" si="31"/>
        <v>3.0889250915415261E-2</v>
      </c>
      <c r="G37" s="33" t="n">
        <f t="shared" si="31"/>
        <v>2.6575187524702483E-2</v>
      </c>
      <c r="H37" s="33" t="e">
        <f t="shared" si="31"/>
        <v>#N/A</v>
      </c>
      <c r="I37" s="33" t="e">
        <f t="shared" si="31"/>
        <v>#N/A</v>
      </c>
      <c r="J37" s="33" t="e">
        <f t="shared" si="31"/>
        <v>#N/A</v>
      </c>
      <c r="K37" s="33" t="e">
        <f t="shared" si="31"/>
        <v>#N/A</v>
      </c>
      <c r="L37" s="33" t="e">
        <f t="shared" si="31"/>
        <v>#N/A</v>
      </c>
      <c r="M37" s="33" t="e">
        <f t="shared" si="31"/>
        <v>#N/A</v>
      </c>
      <c r="N37" s="33" t="e">
        <f t="shared" si="31"/>
        <v>#N/A</v>
      </c>
      <c r="O37" s="33" t="e">
        <f t="shared" si="31"/>
        <v>#N/A</v>
      </c>
      <c r="P37" s="33" t="e">
        <f t="shared" si="31"/>
        <v>#N/A</v>
      </c>
      <c r="Q37" s="33" t="e">
        <f t="shared" si="31"/>
        <v>#N/A</v>
      </c>
      <c r="R37" s="33" t="e">
        <f t="shared" si="31"/>
        <v>#N/A</v>
      </c>
      <c r="S37" s="33" t="e">
        <f t="shared" si="31"/>
        <v>#N/A</v>
      </c>
      <c r="T37" s="33" t="e">
        <f t="shared" si="31"/>
        <v>#N/A</v>
      </c>
      <c r="U37" s="33" t="e">
        <f t="shared" si="31"/>
        <v>#N/A</v>
      </c>
      <c r="V37" s="33" t="e">
        <f t="shared" si="31"/>
        <v>#N/A</v>
      </c>
      <c r="W37" s="33" t="e">
        <f t="shared" si="31"/>
        <v>#N/A</v>
      </c>
      <c r="X37" s="33" t="e">
        <f t="shared" si="31"/>
        <v>#N/A</v>
      </c>
      <c r="Y37" s="33" t="e">
        <f t="shared" si="31"/>
        <v>#N/A</v>
      </c>
      <c r="Z37" s="33" t="e">
        <f t="shared" si="31"/>
        <v>#N/A</v>
      </c>
      <c r="AA37" s="33" t="e">
        <f t="shared" si="31"/>
        <v>#N/A</v>
      </c>
      <c r="AB37" s="33" t="e">
        <f t="shared" si="31"/>
        <v>#N/A</v>
      </c>
      <c r="AC37" s="33" t="e">
        <f t="shared" si="31"/>
        <v>#N/A</v>
      </c>
      <c r="AD37" s="33" t="e">
        <f t="shared" si="31"/>
        <v>#N/A</v>
      </c>
      <c r="AE37" s="33" t="e">
        <f t="shared" si="31"/>
        <v>#N/A</v>
      </c>
      <c r="AF37" s="33" t="e">
        <f t="shared" si="31"/>
        <v>#N/A</v>
      </c>
      <c r="AG37" s="33" t="e">
        <f t="shared" si="31"/>
        <v>#VALUE!</v>
      </c>
      <c r="AH37" s="33" t="e">
        <f t="shared" si="31"/>
        <v>#VALUE!</v>
      </c>
    </row>
    <row r="38">
      <c r="A38" s="32" t="str">
        <f t="shared" si="27"/>
        <v>Missile Defense</v>
      </c>
      <c r="B38" s="33" t="n">
        <f t="shared" ref="B38:AH38" si="32">B22/B$30</f>
        <v>2.5220861955083992E-2</v>
      </c>
      <c r="C38" s="33" t="n">
        <f t="shared" si="32"/>
        <v>3.82361727980619E-2</v>
      </c>
      <c r="D38" s="33" t="n">
        <f t="shared" si="32"/>
        <v>3.175318556174965E-2</v>
      </c>
      <c r="E38" s="33" t="n">
        <f t="shared" si="32"/>
        <v>4.1124492231421242E-2</v>
      </c>
      <c r="F38" s="33" t="n">
        <f t="shared" si="32"/>
        <v>3.6609969258247214E-2</v>
      </c>
      <c r="G38" s="33" t="n">
        <f t="shared" si="32"/>
        <v>2.9902188507052469E-2</v>
      </c>
      <c r="H38" s="33" t="e">
        <f t="shared" si="32"/>
        <v>#VALUE!</v>
      </c>
      <c r="I38" s="33" t="e">
        <f t="shared" si="32"/>
        <v>#VALUE!</v>
      </c>
      <c r="J38" s="33" t="e">
        <f t="shared" si="32"/>
        <v>#VALUE!</v>
      </c>
      <c r="K38" s="33" t="e">
        <f t="shared" si="32"/>
        <v>#VALUE!</v>
      </c>
      <c r="L38" s="33" t="e">
        <f t="shared" si="32"/>
        <v>#VALUE!</v>
      </c>
      <c r="M38" s="33" t="e">
        <f t="shared" si="32"/>
        <v>#VALUE!</v>
      </c>
      <c r="N38" s="33" t="e">
        <f t="shared" si="32"/>
        <v>#VALUE!</v>
      </c>
      <c r="O38" s="33" t="e">
        <f t="shared" si="32"/>
        <v>#VALUE!</v>
      </c>
      <c r="P38" s="33" t="e">
        <f t="shared" si="32"/>
        <v>#VALUE!</v>
      </c>
      <c r="Q38" s="33" t="e">
        <f t="shared" si="32"/>
        <v>#VALUE!</v>
      </c>
      <c r="R38" s="33" t="e">
        <f t="shared" si="32"/>
        <v>#VALUE!</v>
      </c>
      <c r="S38" s="33" t="e">
        <f t="shared" si="32"/>
        <v>#VALUE!</v>
      </c>
      <c r="T38" s="33" t="e">
        <f t="shared" si="32"/>
        <v>#VALUE!</v>
      </c>
      <c r="U38" s="33" t="e">
        <f t="shared" si="32"/>
        <v>#VALUE!</v>
      </c>
      <c r="V38" s="33" t="e">
        <f t="shared" si="32"/>
        <v>#VALUE!</v>
      </c>
      <c r="W38" s="33" t="e">
        <f t="shared" si="32"/>
        <v>#VALUE!</v>
      </c>
      <c r="X38" s="33" t="e">
        <f t="shared" si="32"/>
        <v>#VALUE!</v>
      </c>
      <c r="Y38" s="33" t="e">
        <f t="shared" si="32"/>
        <v>#VALUE!</v>
      </c>
      <c r="Z38" s="33" t="e">
        <f t="shared" si="32"/>
        <v>#VALUE!</v>
      </c>
      <c r="AA38" s="33" t="e">
        <f t="shared" si="32"/>
        <v>#VALUE!</v>
      </c>
      <c r="AB38" s="33" t="e">
        <f t="shared" si="32"/>
        <v>#VALUE!</v>
      </c>
      <c r="AC38" s="33" t="e">
        <f t="shared" si="32"/>
        <v>#VALUE!</v>
      </c>
      <c r="AD38" s="33" t="e">
        <f t="shared" si="32"/>
        <v>#VALUE!</v>
      </c>
      <c r="AE38" s="33" t="e">
        <f t="shared" si="32"/>
        <v>#VALUE!</v>
      </c>
      <c r="AF38" s="33" t="e">
        <f t="shared" si="32"/>
        <v>#VALUE!</v>
      </c>
      <c r="AG38" s="33" t="e">
        <f t="shared" si="32"/>
        <v>#N/A</v>
      </c>
      <c r="AH38" s="33" t="e">
        <f t="shared" si="32"/>
        <v>#N/A</v>
      </c>
    </row>
    <row r="39">
      <c r="A39" s="32" t="str">
        <f t="shared" si="27"/>
        <v>Ordnance and Missiles</v>
      </c>
      <c r="B39" s="33" t="n">
        <f t="shared" ref="B39:AH39" si="33">B23/B$30</f>
        <v>9.4152603375009219E-2</v>
      </c>
      <c r="C39" s="33" t="n">
        <f t="shared" si="33"/>
        <v>0.10895059752618633</v>
      </c>
      <c r="D39" s="33" t="n">
        <f t="shared" si="33"/>
        <v>0.10910719853362079</v>
      </c>
      <c r="E39" s="33" t="n">
        <f t="shared" si="33"/>
        <v>9.2074309438995847E-2</v>
      </c>
      <c r="F39" s="33" t="n">
        <f t="shared" si="33"/>
        <v>7.2830989942426275E-2</v>
      </c>
      <c r="G39" s="33" t="n">
        <f t="shared" si="33"/>
        <v>7.3278258401081153E-2</v>
      </c>
      <c r="H39" s="33" t="e">
        <f t="shared" si="33"/>
        <v>#N/A</v>
      </c>
      <c r="I39" s="33" t="e">
        <f t="shared" si="33"/>
        <v>#N/A</v>
      </c>
      <c r="J39" s="33" t="e">
        <f t="shared" si="33"/>
        <v>#N/A</v>
      </c>
      <c r="K39" s="33" t="e">
        <f t="shared" si="33"/>
        <v>#N/A</v>
      </c>
      <c r="L39" s="33" t="e">
        <f t="shared" si="33"/>
        <v>#N/A</v>
      </c>
      <c r="M39" s="33" t="e">
        <f t="shared" si="33"/>
        <v>#N/A</v>
      </c>
      <c r="N39" s="33" t="e">
        <f t="shared" si="33"/>
        <v>#N/A</v>
      </c>
      <c r="O39" s="33" t="e">
        <f t="shared" si="33"/>
        <v>#N/A</v>
      </c>
      <c r="P39" s="33" t="e">
        <f t="shared" si="33"/>
        <v>#N/A</v>
      </c>
      <c r="Q39" s="33" t="e">
        <f t="shared" si="33"/>
        <v>#N/A</v>
      </c>
      <c r="R39" s="33" t="e">
        <f t="shared" si="33"/>
        <v>#N/A</v>
      </c>
      <c r="S39" s="33" t="e">
        <f t="shared" si="33"/>
        <v>#N/A</v>
      </c>
      <c r="T39" s="33" t="e">
        <f t="shared" si="33"/>
        <v>#N/A</v>
      </c>
      <c r="U39" s="33" t="e">
        <f t="shared" si="33"/>
        <v>#N/A</v>
      </c>
      <c r="V39" s="33" t="e">
        <f t="shared" si="33"/>
        <v>#N/A</v>
      </c>
      <c r="W39" s="33" t="e">
        <f t="shared" si="33"/>
        <v>#N/A</v>
      </c>
      <c r="X39" s="33" t="e">
        <f t="shared" si="33"/>
        <v>#N/A</v>
      </c>
      <c r="Y39" s="33" t="e">
        <f t="shared" si="33"/>
        <v>#N/A</v>
      </c>
      <c r="Z39" s="33" t="e">
        <f t="shared" si="33"/>
        <v>#N/A</v>
      </c>
      <c r="AA39" s="33" t="e">
        <f t="shared" si="33"/>
        <v>#N/A</v>
      </c>
      <c r="AB39" s="33" t="e">
        <f t="shared" si="33"/>
        <v>#N/A</v>
      </c>
      <c r="AC39" s="33" t="e">
        <f t="shared" si="33"/>
        <v>#N/A</v>
      </c>
      <c r="AD39" s="33" t="e">
        <f t="shared" si="33"/>
        <v>#N/A</v>
      </c>
      <c r="AE39" s="33" t="e">
        <f t="shared" si="33"/>
        <v>#N/A</v>
      </c>
      <c r="AF39" s="33" t="e">
        <f t="shared" si="33"/>
        <v>#N/A</v>
      </c>
      <c r="AG39" s="33" t="e">
        <f t="shared" si="33"/>
        <v>#N/A</v>
      </c>
      <c r="AH39" s="33" t="e">
        <f t="shared" si="33"/>
        <v>#N/A</v>
      </c>
    </row>
    <row r="40">
      <c r="A40" s="32" t="str">
        <f t="shared" si="27"/>
        <v>Other Products</v>
      </c>
      <c r="B40" s="33" t="n">
        <f t="shared" ref="B40:AH40" si="34">B24/B$30</f>
        <v>9.0515324361150409E-2</v>
      </c>
      <c r="C40" s="33" t="n">
        <f t="shared" si="34"/>
        <v>0.10037541796662221</v>
      </c>
      <c r="D40" s="33" t="n">
        <f t="shared" si="34"/>
        <v>7.8366542445103049E-2</v>
      </c>
      <c r="E40" s="33" t="n">
        <f t="shared" si="34"/>
        <v>8.6925719600171883E-2</v>
      </c>
      <c r="F40" s="33" t="n">
        <f t="shared" si="34"/>
        <v>7.3622085715405919E-2</v>
      </c>
      <c r="G40" s="33" t="n">
        <f t="shared" si="34"/>
        <v>7.3458660120905739E-2</v>
      </c>
      <c r="H40" s="33" t="e">
        <f t="shared" si="34"/>
        <v>#N/A</v>
      </c>
      <c r="I40" s="33" t="e">
        <f t="shared" si="34"/>
        <v>#N/A</v>
      </c>
      <c r="J40" s="33" t="e">
        <f t="shared" si="34"/>
        <v>#N/A</v>
      </c>
      <c r="K40" s="33" t="e">
        <f t="shared" si="34"/>
        <v>#N/A</v>
      </c>
      <c r="L40" s="33" t="e">
        <f t="shared" si="34"/>
        <v>#N/A</v>
      </c>
      <c r="M40" s="33" t="e">
        <f t="shared" si="34"/>
        <v>#N/A</v>
      </c>
      <c r="N40" s="33" t="e">
        <f t="shared" si="34"/>
        <v>#N/A</v>
      </c>
      <c r="O40" s="33" t="e">
        <f t="shared" si="34"/>
        <v>#N/A</v>
      </c>
      <c r="P40" s="33" t="e">
        <f t="shared" si="34"/>
        <v>#N/A</v>
      </c>
      <c r="Q40" s="33" t="e">
        <f t="shared" si="34"/>
        <v>#N/A</v>
      </c>
      <c r="R40" s="33" t="e">
        <f t="shared" si="34"/>
        <v>#N/A</v>
      </c>
      <c r="S40" s="33" t="e">
        <f t="shared" si="34"/>
        <v>#N/A</v>
      </c>
      <c r="T40" s="33" t="e">
        <f t="shared" si="34"/>
        <v>#N/A</v>
      </c>
      <c r="U40" s="33" t="e">
        <f t="shared" si="34"/>
        <v>#N/A</v>
      </c>
      <c r="V40" s="33" t="e">
        <f t="shared" si="34"/>
        <v>#N/A</v>
      </c>
      <c r="W40" s="33" t="e">
        <f t="shared" si="34"/>
        <v>#N/A</v>
      </c>
      <c r="X40" s="33" t="e">
        <f t="shared" si="34"/>
        <v>#N/A</v>
      </c>
      <c r="Y40" s="33" t="e">
        <f t="shared" si="34"/>
        <v>#N/A</v>
      </c>
      <c r="Z40" s="33" t="e">
        <f t="shared" si="34"/>
        <v>#N/A</v>
      </c>
      <c r="AA40" s="33" t="e">
        <f t="shared" si="34"/>
        <v>#N/A</v>
      </c>
      <c r="AB40" s="33" t="e">
        <f t="shared" si="34"/>
        <v>#N/A</v>
      </c>
      <c r="AC40" s="33" t="e">
        <f t="shared" si="34"/>
        <v>#N/A</v>
      </c>
      <c r="AD40" s="33" t="e">
        <f t="shared" si="34"/>
        <v>#N/A</v>
      </c>
      <c r="AE40" s="33" t="e">
        <f t="shared" si="34"/>
        <v>#N/A</v>
      </c>
      <c r="AF40" s="33" t="e">
        <f t="shared" si="34"/>
        <v>#N/A</v>
      </c>
      <c r="AG40" s="33" t="e">
        <f t="shared" si="34"/>
        <v>#N/A</v>
      </c>
      <c r="AH40" s="33" t="e">
        <f t="shared" si="34"/>
        <v>#N/A</v>
      </c>
    </row>
    <row r="41">
      <c r="A41" s="32" t="str">
        <f t="shared" si="27"/>
        <v>Other R&amp;D and Knowledge Based</v>
      </c>
      <c r="B41" s="33" t="n">
        <f t="shared" ref="B41:AH41" si="35">B25/B$30</f>
        <v>6.4896651292470617E-2</v>
      </c>
      <c r="C41" s="33" t="n">
        <f t="shared" si="35"/>
        <v>5.8452795351413386E-2</v>
      </c>
      <c r="D41" s="33" t="n">
        <f t="shared" si="35"/>
        <v>7.1470341120092803E-2</v>
      </c>
      <c r="E41" s="33" t="n">
        <f t="shared" si="35"/>
        <v>7.0907895348348113E-2</v>
      </c>
      <c r="F41" s="33" t="n">
        <f t="shared" si="35"/>
        <v>7.2572729865590366E-2</v>
      </c>
      <c r="G41" s="33" t="n">
        <f t="shared" si="35"/>
        <v>7.6526805674484125E-2</v>
      </c>
      <c r="H41" s="33" t="e">
        <f t="shared" si="35"/>
        <v>#N/A</v>
      </c>
      <c r="I41" s="33" t="e">
        <f t="shared" si="35"/>
        <v>#N/A</v>
      </c>
      <c r="J41" s="33" t="e">
        <f t="shared" si="35"/>
        <v>#N/A</v>
      </c>
      <c r="K41" s="33" t="e">
        <f t="shared" si="35"/>
        <v>#N/A</v>
      </c>
      <c r="L41" s="33" t="e">
        <f t="shared" si="35"/>
        <v>#N/A</v>
      </c>
      <c r="M41" s="33" t="e">
        <f t="shared" si="35"/>
        <v>#N/A</v>
      </c>
      <c r="N41" s="33" t="e">
        <f t="shared" si="35"/>
        <v>#N/A</v>
      </c>
      <c r="O41" s="33" t="e">
        <f t="shared" si="35"/>
        <v>#N/A</v>
      </c>
      <c r="P41" s="33" t="e">
        <f t="shared" si="35"/>
        <v>#N/A</v>
      </c>
      <c r="Q41" s="33" t="e">
        <f t="shared" si="35"/>
        <v>#N/A</v>
      </c>
      <c r="R41" s="33" t="e">
        <f t="shared" si="35"/>
        <v>#N/A</v>
      </c>
      <c r="S41" s="33" t="e">
        <f t="shared" si="35"/>
        <v>#N/A</v>
      </c>
      <c r="T41" s="33" t="e">
        <f t="shared" si="35"/>
        <v>#N/A</v>
      </c>
      <c r="U41" s="33" t="e">
        <f t="shared" si="35"/>
        <v>#N/A</v>
      </c>
      <c r="V41" s="33" t="e">
        <f t="shared" si="35"/>
        <v>#N/A</v>
      </c>
      <c r="W41" s="33" t="e">
        <f t="shared" si="35"/>
        <v>#N/A</v>
      </c>
      <c r="X41" s="33" t="e">
        <f t="shared" si="35"/>
        <v>#N/A</v>
      </c>
      <c r="Y41" s="33" t="e">
        <f t="shared" si="35"/>
        <v>#N/A</v>
      </c>
      <c r="Z41" s="33" t="e">
        <f t="shared" si="35"/>
        <v>#N/A</v>
      </c>
      <c r="AA41" s="33" t="e">
        <f t="shared" si="35"/>
        <v>#N/A</v>
      </c>
      <c r="AB41" s="33" t="e">
        <f t="shared" si="35"/>
        <v>#N/A</v>
      </c>
      <c r="AC41" s="33" t="e">
        <f t="shared" si="35"/>
        <v>#N/A</v>
      </c>
      <c r="AD41" s="33" t="e">
        <f t="shared" si="35"/>
        <v>#N/A</v>
      </c>
      <c r="AE41" s="33" t="e">
        <f t="shared" si="35"/>
        <v>#N/A</v>
      </c>
      <c r="AF41" s="33" t="e">
        <f t="shared" si="35"/>
        <v>#N/A</v>
      </c>
      <c r="AG41" s="33" t="e">
        <f t="shared" si="35"/>
        <v>#N/A</v>
      </c>
      <c r="AH41" s="33" t="e">
        <f t="shared" si="35"/>
        <v>#N/A</v>
      </c>
    </row>
    <row r="42">
      <c r="A42" s="32" t="str">
        <f t="shared" si="27"/>
        <v>Other Services</v>
      </c>
      <c r="B42" s="33" t="n">
        <f t="shared" ref="B42:AH42" si="36">B26/B$30</f>
        <v>3.6436937838621175E-2</v>
      </c>
      <c r="C42" s="33" t="n">
        <f t="shared" si="36"/>
        <v>4.1436953396119143E-2</v>
      </c>
      <c r="D42" s="33" t="n">
        <f t="shared" si="36"/>
        <v>3.4125745362777342E-2</v>
      </c>
      <c r="E42" s="33" t="n">
        <f t="shared" si="36"/>
        <v>2.5341829532289546E-2</v>
      </c>
      <c r="F42" s="33" t="n">
        <f t="shared" si="36"/>
        <v>3.4266287245464329E-2</v>
      </c>
      <c r="G42" s="33" t="n">
        <f t="shared" si="36"/>
        <v>4.5225545153926468E-2</v>
      </c>
      <c r="H42" s="33" t="e">
        <f t="shared" si="36"/>
        <v>#N/A</v>
      </c>
      <c r="I42" s="33" t="e">
        <f t="shared" si="36"/>
        <v>#N/A</v>
      </c>
      <c r="J42" s="33" t="e">
        <f t="shared" si="36"/>
        <v>#N/A</v>
      </c>
      <c r="K42" s="33" t="e">
        <f t="shared" si="36"/>
        <v>#N/A</v>
      </c>
      <c r="L42" s="33" t="e">
        <f t="shared" si="36"/>
        <v>#N/A</v>
      </c>
      <c r="M42" s="33" t="e">
        <f t="shared" si="36"/>
        <v>#N/A</v>
      </c>
      <c r="N42" s="33" t="e">
        <f t="shared" si="36"/>
        <v>#N/A</v>
      </c>
      <c r="O42" s="33" t="e">
        <f t="shared" si="36"/>
        <v>#N/A</v>
      </c>
      <c r="P42" s="33" t="e">
        <f t="shared" si="36"/>
        <v>#N/A</v>
      </c>
      <c r="Q42" s="33" t="e">
        <f t="shared" si="36"/>
        <v>#N/A</v>
      </c>
      <c r="R42" s="33" t="e">
        <f t="shared" si="36"/>
        <v>#N/A</v>
      </c>
      <c r="S42" s="33" t="e">
        <f t="shared" si="36"/>
        <v>#N/A</v>
      </c>
      <c r="T42" s="33" t="e">
        <f t="shared" si="36"/>
        <v>#N/A</v>
      </c>
      <c r="U42" s="33" t="e">
        <f t="shared" si="36"/>
        <v>#N/A</v>
      </c>
      <c r="V42" s="33" t="e">
        <f t="shared" si="36"/>
        <v>#N/A</v>
      </c>
      <c r="W42" s="33" t="e">
        <f t="shared" si="36"/>
        <v>#N/A</v>
      </c>
      <c r="X42" s="33" t="e">
        <f t="shared" si="36"/>
        <v>#N/A</v>
      </c>
      <c r="Y42" s="33" t="e">
        <f t="shared" si="36"/>
        <v>#N/A</v>
      </c>
      <c r="Z42" s="33" t="e">
        <f t="shared" si="36"/>
        <v>#N/A</v>
      </c>
      <c r="AA42" s="33" t="e">
        <f t="shared" si="36"/>
        <v>#N/A</v>
      </c>
      <c r="AB42" s="33" t="e">
        <f t="shared" si="36"/>
        <v>#N/A</v>
      </c>
      <c r="AC42" s="33" t="e">
        <f t="shared" si="36"/>
        <v>#N/A</v>
      </c>
      <c r="AD42" s="33" t="e">
        <f t="shared" si="36"/>
        <v>#N/A</v>
      </c>
      <c r="AE42" s="33" t="e">
        <f t="shared" si="36"/>
        <v>#N/A</v>
      </c>
      <c r="AF42" s="33" t="e">
        <f t="shared" si="36"/>
        <v>#N/A</v>
      </c>
      <c r="AG42" s="33" t="e">
        <f t="shared" si="36"/>
        <v>#N/A</v>
      </c>
      <c r="AH42" s="33" t="e">
        <f t="shared" si="36"/>
        <v>#N/A</v>
      </c>
    </row>
    <row r="43">
      <c r="A43" s="32" t="str">
        <f t="shared" si="27"/>
        <v>Ships &amp; Submarines</v>
      </c>
      <c r="B43" s="33" t="n">
        <f t="shared" ref="B43:AH43" si="37">B27/B$30</f>
        <v>8.8746539333228722E-2</v>
      </c>
      <c r="C43" s="33" t="n">
        <f t="shared" si="37"/>
        <v>6.9867629071340615E-2</v>
      </c>
      <c r="D43" s="33" t="n">
        <f t="shared" si="37"/>
        <v>6.9688961581741787E-2</v>
      </c>
      <c r="E43" s="33" t="n">
        <f t="shared" si="37"/>
        <v>7.8293694254002885E-2</v>
      </c>
      <c r="F43" s="33" t="n">
        <f t="shared" si="37"/>
        <v>6.3066803066039068E-2</v>
      </c>
      <c r="G43" s="33" t="n">
        <f t="shared" si="37"/>
        <v>8.2804613600084093E-2</v>
      </c>
      <c r="H43" s="33" t="e">
        <f t="shared" si="37"/>
        <v>#N/A</v>
      </c>
      <c r="I43" s="33" t="e">
        <f t="shared" si="37"/>
        <v>#N/A</v>
      </c>
      <c r="J43" s="33" t="e">
        <f t="shared" si="37"/>
        <v>#N/A</v>
      </c>
      <c r="K43" s="33" t="e">
        <f t="shared" si="37"/>
        <v>#N/A</v>
      </c>
      <c r="L43" s="33" t="e">
        <f t="shared" si="37"/>
        <v>#N/A</v>
      </c>
      <c r="M43" s="33" t="e">
        <f t="shared" si="37"/>
        <v>#N/A</v>
      </c>
      <c r="N43" s="33" t="e">
        <f t="shared" si="37"/>
        <v>#N/A</v>
      </c>
      <c r="O43" s="33" t="e">
        <f t="shared" si="37"/>
        <v>#N/A</v>
      </c>
      <c r="P43" s="33" t="e">
        <f t="shared" si="37"/>
        <v>#N/A</v>
      </c>
      <c r="Q43" s="33" t="e">
        <f t="shared" si="37"/>
        <v>#N/A</v>
      </c>
      <c r="R43" s="33" t="e">
        <f t="shared" si="37"/>
        <v>#N/A</v>
      </c>
      <c r="S43" s="33" t="e">
        <f t="shared" si="37"/>
        <v>#N/A</v>
      </c>
      <c r="T43" s="33" t="e">
        <f t="shared" si="37"/>
        <v>#N/A</v>
      </c>
      <c r="U43" s="33" t="e">
        <f t="shared" si="37"/>
        <v>#N/A</v>
      </c>
      <c r="V43" s="33" t="e">
        <f t="shared" si="37"/>
        <v>#N/A</v>
      </c>
      <c r="W43" s="33" t="e">
        <f t="shared" si="37"/>
        <v>#N/A</v>
      </c>
      <c r="X43" s="33" t="e">
        <f t="shared" si="37"/>
        <v>#N/A</v>
      </c>
      <c r="Y43" s="33" t="e">
        <f t="shared" si="37"/>
        <v>#N/A</v>
      </c>
      <c r="Z43" s="33" t="e">
        <f t="shared" si="37"/>
        <v>#N/A</v>
      </c>
      <c r="AA43" s="33" t="e">
        <f t="shared" si="37"/>
        <v>#N/A</v>
      </c>
      <c r="AB43" s="33" t="e">
        <f t="shared" si="37"/>
        <v>#N/A</v>
      </c>
      <c r="AC43" s="33" t="e">
        <f t="shared" si="37"/>
        <v>#N/A</v>
      </c>
      <c r="AD43" s="33" t="e">
        <f t="shared" si="37"/>
        <v>#N/A</v>
      </c>
      <c r="AE43" s="33" t="e">
        <f t="shared" si="37"/>
        <v>#N/A</v>
      </c>
      <c r="AF43" s="33" t="e">
        <f t="shared" si="37"/>
        <v>#N/A</v>
      </c>
      <c r="AG43" s="33" t="e">
        <f t="shared" si="37"/>
        <v>#N/A</v>
      </c>
      <c r="AH43" s="33" t="e">
        <f t="shared" si="37"/>
        <v>#N/A</v>
      </c>
    </row>
    <row r="44">
      <c r="A44" s="32" t="str">
        <f t="shared" si="27"/>
        <v>Space Systems</v>
      </c>
      <c r="B44" s="33" t="n">
        <f t="shared" ref="B44:AH44" si="38">B28/B$30</f>
        <v>4.2453780691886246E-2</v>
      </c>
      <c r="C44" s="33" t="n">
        <f t="shared" si="38"/>
        <v>3.3315470290964475E-2</v>
      </c>
      <c r="D44" s="33" t="n">
        <f t="shared" si="38"/>
        <v>2.5987705952877759E-2</v>
      </c>
      <c r="E44" s="33" t="n">
        <f t="shared" si="38"/>
        <v>3.1109755692417095E-2</v>
      </c>
      <c r="F44" s="33" t="n">
        <f t="shared" si="38"/>
        <v>3.1619729987617445E-2</v>
      </c>
      <c r="G44" s="33" t="n">
        <f t="shared" si="38"/>
        <v>2.9584468746896173E-2</v>
      </c>
      <c r="H44" s="33" t="e">
        <f t="shared" si="38"/>
        <v>#N/A</v>
      </c>
      <c r="I44" s="33" t="e">
        <f t="shared" si="38"/>
        <v>#N/A</v>
      </c>
      <c r="J44" s="33" t="e">
        <f t="shared" si="38"/>
        <v>#N/A</v>
      </c>
      <c r="K44" s="33" t="e">
        <f t="shared" si="38"/>
        <v>#N/A</v>
      </c>
      <c r="L44" s="33" t="e">
        <f t="shared" si="38"/>
        <v>#N/A</v>
      </c>
      <c r="M44" s="33" t="e">
        <f t="shared" si="38"/>
        <v>#N/A</v>
      </c>
      <c r="N44" s="33" t="e">
        <f t="shared" si="38"/>
        <v>#N/A</v>
      </c>
      <c r="O44" s="33" t="e">
        <f t="shared" si="38"/>
        <v>#N/A</v>
      </c>
      <c r="P44" s="33" t="e">
        <f t="shared" si="38"/>
        <v>#N/A</v>
      </c>
      <c r="Q44" s="33" t="e">
        <f t="shared" si="38"/>
        <v>#N/A</v>
      </c>
      <c r="R44" s="33" t="e">
        <f t="shared" si="38"/>
        <v>#N/A</v>
      </c>
      <c r="S44" s="33" t="e">
        <f t="shared" si="38"/>
        <v>#N/A</v>
      </c>
      <c r="T44" s="33" t="e">
        <f t="shared" si="38"/>
        <v>#N/A</v>
      </c>
      <c r="U44" s="33" t="e">
        <f t="shared" si="38"/>
        <v>#N/A</v>
      </c>
      <c r="V44" s="33" t="e">
        <f t="shared" si="38"/>
        <v>#N/A</v>
      </c>
      <c r="W44" s="33" t="e">
        <f t="shared" si="38"/>
        <v>#N/A</v>
      </c>
      <c r="X44" s="33" t="e">
        <f t="shared" si="38"/>
        <v>#N/A</v>
      </c>
      <c r="Y44" s="33" t="e">
        <f t="shared" si="38"/>
        <v>#N/A</v>
      </c>
      <c r="Z44" s="33" t="e">
        <f t="shared" si="38"/>
        <v>#N/A</v>
      </c>
      <c r="AA44" s="33" t="e">
        <f t="shared" si="38"/>
        <v>#N/A</v>
      </c>
      <c r="AB44" s="33" t="e">
        <f t="shared" si="38"/>
        <v>#N/A</v>
      </c>
      <c r="AC44" s="33" t="e">
        <f t="shared" si="38"/>
        <v>#N/A</v>
      </c>
      <c r="AD44" s="33" t="e">
        <f t="shared" si="38"/>
        <v>#N/A</v>
      </c>
      <c r="AE44" s="33" t="e">
        <f t="shared" si="38"/>
        <v>#N/A</v>
      </c>
      <c r="AF44" s="33" t="e">
        <f t="shared" si="38"/>
        <v>#N/A</v>
      </c>
      <c r="AG44" s="33" t="e">
        <f t="shared" si="38"/>
        <v>#N/A</v>
      </c>
      <c r="AH44" s="33" t="e">
        <f t="shared" si="38"/>
        <v>#N/A</v>
      </c>
    </row>
    <row r="45">
      <c r="A45" s="32" t="str">
        <f t="shared" si="27"/>
        <v>Unlabeled</v>
      </c>
      <c r="B45" s="33" t="n">
        <f t="shared" ref="B45:AH45" si="39">B29/B$30</f>
        <v>0</v>
      </c>
      <c r="C45" s="33" t="e">
        <f t="shared" si="39"/>
        <v>#VALUE!</v>
      </c>
      <c r="D45" s="33" t="e">
        <f t="shared" si="39"/>
        <v>#VALUE!</v>
      </c>
      <c r="E45" s="33" t="e">
        <f t="shared" si="39"/>
        <v>#VALUE!</v>
      </c>
      <c r="F45" s="33" t="e">
        <f t="shared" si="39"/>
        <v>#VALUE!</v>
      </c>
      <c r="G45" s="33" t="e">
        <f t="shared" si="39"/>
        <v>#VALUE!</v>
      </c>
      <c r="H45" s="33" t="e">
        <f t="shared" si="39"/>
        <v>#VALUE!</v>
      </c>
      <c r="I45" s="33" t="e">
        <f t="shared" si="39"/>
        <v>#VALUE!</v>
      </c>
      <c r="J45" s="33" t="e">
        <f t="shared" si="39"/>
        <v>#VALUE!</v>
      </c>
      <c r="K45" s="33" t="e">
        <f t="shared" si="39"/>
        <v>#VALUE!</v>
      </c>
      <c r="L45" s="33" t="e">
        <f t="shared" si="39"/>
        <v>#N/A</v>
      </c>
      <c r="M45" s="33" t="e">
        <f t="shared" si="39"/>
        <v>#N/A</v>
      </c>
      <c r="N45" s="33" t="e">
        <f t="shared" si="39"/>
        <v>#N/A</v>
      </c>
      <c r="O45" s="33" t="e">
        <f t="shared" si="39"/>
        <v>#N/A</v>
      </c>
      <c r="P45" s="33" t="e">
        <f t="shared" si="39"/>
        <v>#N/A</v>
      </c>
      <c r="Q45" s="33" t="e">
        <f t="shared" si="39"/>
        <v>#N/A</v>
      </c>
      <c r="R45" s="33" t="e">
        <f t="shared" si="39"/>
        <v>#N/A</v>
      </c>
      <c r="S45" s="33" t="e">
        <f t="shared" si="39"/>
        <v>#N/A</v>
      </c>
      <c r="T45" s="33" t="e">
        <f t="shared" si="39"/>
        <v>#N/A</v>
      </c>
      <c r="U45" s="33" t="e">
        <f t="shared" si="39"/>
        <v>#N/A</v>
      </c>
      <c r="V45" s="33" t="e">
        <f t="shared" si="39"/>
        <v>#N/A</v>
      </c>
      <c r="W45" s="33" t="e">
        <f t="shared" si="39"/>
        <v>#N/A</v>
      </c>
      <c r="X45" s="33" t="e">
        <f t="shared" si="39"/>
        <v>#N/A</v>
      </c>
      <c r="Y45" s="33" t="e">
        <f t="shared" si="39"/>
        <v>#N/A</v>
      </c>
      <c r="Z45" s="33" t="e">
        <f t="shared" si="39"/>
        <v>#VALUE!</v>
      </c>
      <c r="AA45" s="33" t="e">
        <f t="shared" si="39"/>
        <v>#N/A</v>
      </c>
      <c r="AB45" s="33" t="e">
        <f t="shared" si="39"/>
        <v>#N/A</v>
      </c>
      <c r="AC45" s="33" t="e">
        <f t="shared" si="39"/>
        <v>#N/A</v>
      </c>
      <c r="AD45" s="33" t="e">
        <f t="shared" si="39"/>
        <v>#N/A</v>
      </c>
      <c r="AE45" s="33" t="e">
        <f t="shared" si="39"/>
        <v>#N/A</v>
      </c>
      <c r="AF45" s="33" t="e">
        <f t="shared" si="39"/>
        <v>#N/A</v>
      </c>
      <c r="AG45" s="33" t="e">
        <f t="shared" si="39"/>
        <v>#N/A</v>
      </c>
      <c r="AH45" s="33" t="e">
        <f t="shared" si="39"/>
        <v>#N/A</v>
      </c>
    </row>
    <row r="46">
      <c r="A46" s="1" t="s">
        <v>33</v>
      </c>
      <c r="B46" s="33" t="n">
        <f t="shared" ref="B46:AH46" si="40">IF(SUM(B34:B45)=1,SUM(B34:B45),FALSE)</f>
        <v>0.99999999999999989</v>
      </c>
      <c r="C46" s="33" t="e">
        <f t="shared" si="40"/>
        <v>#VALUE!</v>
      </c>
      <c r="D46" s="33" t="e">
        <f t="shared" si="40"/>
        <v>#VALUE!</v>
      </c>
      <c r="E46" s="33" t="e">
        <f t="shared" si="40"/>
        <v>#VALUE!</v>
      </c>
      <c r="F46" s="33" t="e">
        <f t="shared" si="40"/>
        <v>#VALUE!</v>
      </c>
      <c r="G46" s="33" t="e">
        <f t="shared" si="40"/>
        <v>#VALUE!</v>
      </c>
      <c r="H46" s="33" t="e">
        <f t="shared" si="40"/>
        <v>#N/A</v>
      </c>
      <c r="I46" s="33" t="e">
        <f t="shared" si="40"/>
        <v>#N/A</v>
      </c>
      <c r="J46" s="33" t="e">
        <f t="shared" si="40"/>
        <v>#N/A</v>
      </c>
      <c r="K46" s="33" t="e">
        <f t="shared" si="40"/>
        <v>#N/A</v>
      </c>
      <c r="L46" s="33" t="e">
        <f t="shared" si="40"/>
        <v>#N/A</v>
      </c>
      <c r="M46" s="33" t="e">
        <f t="shared" si="40"/>
        <v>#N/A</v>
      </c>
      <c r="N46" s="33" t="e">
        <f t="shared" si="40"/>
        <v>#N/A</v>
      </c>
      <c r="O46" s="33" t="e">
        <f t="shared" si="40"/>
        <v>#N/A</v>
      </c>
      <c r="P46" s="33" t="e">
        <f t="shared" si="40"/>
        <v>#N/A</v>
      </c>
      <c r="Q46" s="33" t="e">
        <f t="shared" si="40"/>
        <v>#N/A</v>
      </c>
      <c r="R46" s="33" t="e">
        <f t="shared" si="40"/>
        <v>#N/A</v>
      </c>
      <c r="S46" s="33" t="e">
        <f t="shared" si="40"/>
        <v>#N/A</v>
      </c>
      <c r="T46" s="33" t="e">
        <f t="shared" si="40"/>
        <v>#N/A</v>
      </c>
      <c r="U46" s="33" t="e">
        <f t="shared" si="40"/>
        <v>#N/A</v>
      </c>
      <c r="V46" s="33" t="e">
        <f t="shared" si="40"/>
        <v>#N/A</v>
      </c>
      <c r="W46" s="33" t="e">
        <f t="shared" si="40"/>
        <v>#N/A</v>
      </c>
      <c r="X46" s="33" t="e">
        <f t="shared" si="40"/>
        <v>#N/A</v>
      </c>
      <c r="Y46" s="33" t="e">
        <f t="shared" si="40"/>
        <v>#N/A</v>
      </c>
      <c r="Z46" s="33" t="e">
        <f t="shared" si="40"/>
        <v>#N/A</v>
      </c>
      <c r="AA46" s="33" t="e">
        <f t="shared" si="40"/>
        <v>#N/A</v>
      </c>
      <c r="AB46" s="33" t="e">
        <f t="shared" si="40"/>
        <v>#N/A</v>
      </c>
      <c r="AC46" s="33" t="e">
        <f t="shared" si="40"/>
        <v>#N/A</v>
      </c>
      <c r="AD46" s="33" t="e">
        <f t="shared" si="40"/>
        <v>#N/A</v>
      </c>
      <c r="AE46" s="33" t="e">
        <f t="shared" si="40"/>
        <v>#N/A</v>
      </c>
      <c r="AF46" s="33" t="e">
        <f t="shared" si="40"/>
        <v>#N/A</v>
      </c>
      <c r="AG46" s="33" t="e">
        <f t="shared" si="40"/>
        <v>#VALUE!</v>
      </c>
      <c r="AH46" s="33" t="e">
        <f t="shared" si="40"/>
        <v>#VALUE!</v>
      </c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O8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31" hidden="0" customWidth="1"/>
    <col min="2" max="2" width="7.85546875" hidden="0" customWidth="1"/>
    <col min="3" max="3" width="7.85546875" hidden="0" customWidth="1"/>
    <col min="4" max="4" width="7.85546875" hidden="0" customWidth="1"/>
    <col min="5" max="5" width="7.85546875" hidden="0" customWidth="1"/>
    <col min="6" max="6" width="7.85546875" hidden="0" customWidth="1"/>
    <col min="7" max="7" width="7.85546875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8.42578125" hidden="0" customWidth="1"/>
    <col min="18" max="18" width="7.8554687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12.28515625" hidden="0" customWidth="1"/>
    <col min="26" max="26" width="33.5703125" hidden="0" customWidth="1"/>
    <col min="27" max="27" width="7.85546875" hidden="0" customWidth="1"/>
    <col min="28" max="28" width="7.85546875" hidden="0" customWidth="1"/>
  </cols>
  <sheetData>
    <row r="1">
      <c r="A1" s="1" t="s">
        <v>7</v>
      </c>
      <c r="B1" s="27" t="s">
        <v>46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27" t="n">
        <v>2021</v>
      </c>
      <c r="Y1" s="27" t="n">
        <v>2022</v>
      </c>
      <c r="Z1" s="1" t="n">
        <v>2023</v>
      </c>
      <c r="AA1" s="7"/>
    </row>
    <row r="2">
      <c r="A2" s="1" t="s">
        <v>8</v>
      </c>
      <c r="B2" s="43" t="n">
        <v>1</v>
      </c>
      <c r="C2" s="9" t="n">
        <v>10473847592</v>
      </c>
      <c r="D2" s="9" t="n">
        <v>12735728361</v>
      </c>
      <c r="E2" s="9" t="n">
        <v>10940676747.6485</v>
      </c>
      <c r="F2" s="9" t="n">
        <v>16653365940.5</v>
      </c>
      <c r="G2" s="9" t="n">
        <v>18138358851.975101</v>
      </c>
      <c r="H2" s="9" t="n">
        <v>18912744249.5014</v>
      </c>
      <c r="I2" s="9" t="n">
        <v>15168873612.6696</v>
      </c>
      <c r="J2" s="9" t="n">
        <v>26540849790.151001</v>
      </c>
      <c r="K2" s="9" t="n">
        <v>22271055142.0145</v>
      </c>
      <c r="L2" s="9" t="n">
        <v>25912528550.944</v>
      </c>
      <c r="M2" s="9" t="n">
        <v>17946146910.425098</v>
      </c>
      <c r="N2" s="9" t="n">
        <v>23162280327.711498</v>
      </c>
      <c r="O2" s="9" t="n">
        <v>21258341190.3708</v>
      </c>
      <c r="P2" s="9" t="n">
        <v>28807012920.053902</v>
      </c>
      <c r="Q2" s="9" t="n">
        <v>16000558494.489201</v>
      </c>
      <c r="R2" s="9" t="n">
        <v>21700218694.681198</v>
      </c>
      <c r="S2" s="9" t="n">
        <v>19407583411.527599</v>
      </c>
      <c r="T2" s="9" t="n">
        <v>18825179630.958401</v>
      </c>
      <c r="U2" s="9" t="n">
        <v>17518061372.741699</v>
      </c>
      <c r="V2" s="9" t="n">
        <v>26374714541.2262</v>
      </c>
      <c r="W2" s="9" t="n">
        <v>39151432701.396698</v>
      </c>
      <c r="X2" s="9" t="n">
        <v>19708451773.303799</v>
      </c>
      <c r="Y2" s="9" t="n">
        <v>17930728936.835701</v>
      </c>
      <c r="Z2" s="1" t="n">
        <v>28606198658.8381</v>
      </c>
    </row>
    <row r="3">
      <c r="A3" s="1" t="s">
        <v>9</v>
      </c>
      <c r="B3" s="43" t="n">
        <v>1</v>
      </c>
      <c r="C3" s="9" t="n">
        <v>5327262857.3360996</v>
      </c>
      <c r="D3" s="9" t="n">
        <v>5738655991.4174004</v>
      </c>
      <c r="E3" s="9" t="n">
        <v>6121722232.0094004</v>
      </c>
      <c r="F3" s="9" t="n">
        <v>7612390865.7673998</v>
      </c>
      <c r="G3" s="9" t="n">
        <v>9779969299.4832993</v>
      </c>
      <c r="H3" s="9" t="n">
        <v>10355496100.745199</v>
      </c>
      <c r="I3" s="9" t="n">
        <v>8494241696.5446997</v>
      </c>
      <c r="J3" s="9" t="n">
        <v>12047425096.0326</v>
      </c>
      <c r="K3" s="9" t="n">
        <v>10759513850.8564</v>
      </c>
      <c r="L3" s="9" t="n">
        <v>10845093877.316799</v>
      </c>
      <c r="M3" s="9" t="n">
        <v>8604397998.3777008</v>
      </c>
      <c r="N3" s="9" t="n">
        <v>8908164391.6000996</v>
      </c>
      <c r="O3" s="9" t="n">
        <v>7579258663.7833004</v>
      </c>
      <c r="P3" s="9" t="n">
        <v>8967768285.1826</v>
      </c>
      <c r="Q3" s="9" t="n">
        <v>7152931675.0265999</v>
      </c>
      <c r="R3" s="9" t="n">
        <v>7016932293.0044003</v>
      </c>
      <c r="S3" s="9" t="n">
        <v>7130833408.2521</v>
      </c>
      <c r="T3" s="9" t="n">
        <v>7960932688.6571999</v>
      </c>
      <c r="U3" s="9" t="n">
        <v>8413868519.0642996</v>
      </c>
      <c r="V3" s="9" t="n">
        <v>10928322121.7194</v>
      </c>
      <c r="W3" s="9" t="n">
        <v>9309555319.9071007</v>
      </c>
      <c r="X3" s="9" t="n">
        <v>8814525809.8349991</v>
      </c>
      <c r="Y3" s="9" t="n">
        <v>8858940635.6324997</v>
      </c>
      <c r="Z3" s="1" t="n">
        <v>10247548786.9629</v>
      </c>
    </row>
    <row r="4">
      <c r="A4" s="1" t="s">
        <v>10</v>
      </c>
      <c r="B4" s="43" t="n">
        <v>1</v>
      </c>
      <c r="C4" s="9" t="n">
        <v>4788731789.1745005</v>
      </c>
      <c r="D4" s="9" t="n">
        <v>6149094093.5292997</v>
      </c>
      <c r="E4" s="9" t="n">
        <v>4976358406.7426004</v>
      </c>
      <c r="F4" s="9" t="n">
        <v>6541694886.4874001</v>
      </c>
      <c r="G4" s="9" t="n">
        <v>8589963439.2499008</v>
      </c>
      <c r="H4" s="9" t="n">
        <v>9047889790.3006992</v>
      </c>
      <c r="I4" s="9" t="n">
        <v>8842460382.1807995</v>
      </c>
      <c r="J4" s="9" t="n">
        <v>7960911954.7208996</v>
      </c>
      <c r="K4" s="9" t="n">
        <v>8559310110.4566002</v>
      </c>
      <c r="L4" s="9" t="n">
        <v>11259176463.065201</v>
      </c>
      <c r="M4" s="9" t="n">
        <v>9322180907.2164993</v>
      </c>
      <c r="N4" s="9" t="n">
        <v>7882846223.2397003</v>
      </c>
      <c r="O4" s="9" t="n">
        <v>6545382854.1145</v>
      </c>
      <c r="P4" s="9" t="n">
        <v>7597947616.1402998</v>
      </c>
      <c r="Q4" s="9" t="n">
        <v>6252237780.2033005</v>
      </c>
      <c r="R4" s="9" t="n">
        <v>7066783562.8260002</v>
      </c>
      <c r="S4" s="9" t="n">
        <v>6628956351.1709995</v>
      </c>
      <c r="T4" s="9" t="n">
        <v>6668080078.6697998</v>
      </c>
      <c r="U4" s="9" t="n">
        <v>9499018267.3202991</v>
      </c>
      <c r="V4" s="9" t="n">
        <v>8932941856.0408001</v>
      </c>
      <c r="W4" s="9" t="n">
        <v>8295736450.1370001</v>
      </c>
      <c r="X4" s="9" t="n">
        <v>7824345911.7512999</v>
      </c>
      <c r="Y4" s="9" t="n">
        <v>9725313498.8901005</v>
      </c>
      <c r="Z4" s="1" t="n">
        <v>8793970587.2304001</v>
      </c>
    </row>
    <row r="5">
      <c r="A5" s="1" t="s">
        <v>11</v>
      </c>
      <c r="B5" s="43" t="n">
        <v>1</v>
      </c>
      <c r="C5" s="9" t="n">
        <v>1646677123.4189999</v>
      </c>
      <c r="D5" s="9" t="n">
        <v>720646735</v>
      </c>
      <c r="E5" s="9" t="n">
        <v>1299323516.7393</v>
      </c>
      <c r="F5" s="9" t="n">
        <v>1969897385</v>
      </c>
      <c r="G5" s="9" t="n">
        <v>2032895083.5153999</v>
      </c>
      <c r="H5" s="9" t="n">
        <v>3115300967.9822998</v>
      </c>
      <c r="I5" s="9" t="n">
        <v>2599294887.9823999</v>
      </c>
      <c r="J5" s="9" t="n">
        <v>9969343635.0142002</v>
      </c>
      <c r="K5" s="9" t="n">
        <v>9294708837.1907997</v>
      </c>
      <c r="L5" s="9" t="n">
        <v>7479862643.9372997</v>
      </c>
      <c r="M5" s="9" t="n">
        <v>6390942202.7978001</v>
      </c>
      <c r="N5" s="9" t="n">
        <v>5682055096.0964003</v>
      </c>
      <c r="O5" s="9" t="n">
        <v>2699498180.3501</v>
      </c>
      <c r="P5" s="9" t="n">
        <v>2555007491.1483002</v>
      </c>
      <c r="Q5" s="9" t="n">
        <v>1550443961.4005001</v>
      </c>
      <c r="R5" s="9" t="n">
        <v>1685025303.3921001</v>
      </c>
      <c r="S5" s="9" t="n">
        <v>1524264559.9972</v>
      </c>
      <c r="T5" s="9" t="n">
        <v>1507758134.6296999</v>
      </c>
      <c r="U5" s="9" t="n">
        <v>2838395649.1455998</v>
      </c>
      <c r="V5" s="9" t="n">
        <v>5752395903.6740999</v>
      </c>
      <c r="W5" s="9" t="n">
        <v>3174768587.6210999</v>
      </c>
      <c r="X5" s="9" t="n">
        <v>2868558243.1247001</v>
      </c>
      <c r="Y5" s="9" t="n">
        <v>1892046218.2158</v>
      </c>
      <c r="Z5" s="1" t="n">
        <v>2583616844.1097002</v>
      </c>
    </row>
    <row r="6">
      <c r="A6" s="1" t="s">
        <v>12</v>
      </c>
      <c r="B6" s="43" t="n">
        <v>1</v>
      </c>
      <c r="C6" s="9" t="n">
        <v>830086076</v>
      </c>
      <c r="D6" s="9" t="n">
        <v>1733056215</v>
      </c>
      <c r="E6" s="9" t="n">
        <v>800393851</v>
      </c>
      <c r="F6" s="9" t="n">
        <v>2170015735</v>
      </c>
      <c r="G6" s="9" t="n">
        <v>2697931834</v>
      </c>
      <c r="H6" s="9" t="n">
        <v>3493898669.4063001</v>
      </c>
      <c r="I6" s="9" t="n">
        <v>1343333389.4296999</v>
      </c>
      <c r="J6" s="9" t="n">
        <v>3579895625.2863002</v>
      </c>
      <c r="K6" s="9" t="n">
        <v>2773450283.9759002</v>
      </c>
      <c r="L6" s="9" t="n">
        <v>3716489750.9710002</v>
      </c>
      <c r="M6" s="9" t="n">
        <v>3062109492.0795002</v>
      </c>
      <c r="N6" s="9" t="n">
        <v>3650563317.1771998</v>
      </c>
      <c r="O6" s="9" t="n">
        <v>2593741243.9471002</v>
      </c>
      <c r="P6" s="9" t="n">
        <v>2676848765.7666001</v>
      </c>
      <c r="Q6" s="9" t="n">
        <v>2139413015.4566</v>
      </c>
      <c r="R6" s="9" t="n">
        <v>3054022672.1399002</v>
      </c>
      <c r="S6" s="9" t="n">
        <v>3811049547.5577002</v>
      </c>
      <c r="T6" s="9" t="n">
        <v>2426076016.7484002</v>
      </c>
      <c r="U6" s="9" t="n">
        <v>3570887256.9380999</v>
      </c>
      <c r="V6" s="9" t="n">
        <v>5027108119.7812004</v>
      </c>
      <c r="W6" s="9" t="n">
        <v>3531576935.6518998</v>
      </c>
      <c r="X6" s="9" t="n">
        <v>2460381156.2126999</v>
      </c>
      <c r="Y6" s="9" t="n">
        <v>2727697764.6283002</v>
      </c>
      <c r="Z6" s="1" t="n">
        <v>2407114620.9218998</v>
      </c>
    </row>
    <row r="7">
      <c r="A7" s="1" t="s">
        <v>13</v>
      </c>
      <c r="B7" s="43" t="n">
        <v>1</v>
      </c>
      <c r="C7" s="9" t="n">
        <v>3220443140</v>
      </c>
      <c r="D7" s="9" t="n">
        <v>3987120266</v>
      </c>
      <c r="E7" s="9" t="n">
        <v>3659657662.5</v>
      </c>
      <c r="F7" s="9" t="n">
        <v>4444952505.8301001</v>
      </c>
      <c r="G7" s="9" t="n">
        <v>3968678924</v>
      </c>
      <c r="H7" s="9" t="n">
        <v>4212593627.1093998</v>
      </c>
      <c r="I7" s="9" t="n">
        <v>2699150463.7335</v>
      </c>
      <c r="J7" s="9" t="n">
        <v>5241617589.2882996</v>
      </c>
      <c r="K7" s="9" t="n">
        <v>4517565185.8014002</v>
      </c>
      <c r="L7" s="9" t="n">
        <v>4511853068.1076002</v>
      </c>
      <c r="M7" s="9" t="n">
        <v>3078732536.8660998</v>
      </c>
      <c r="N7" s="9" t="n">
        <v>2196527701.7013001</v>
      </c>
      <c r="O7" s="9" t="n">
        <v>2613629282.8656001</v>
      </c>
      <c r="P7" s="9" t="n">
        <v>3582730021.5068998</v>
      </c>
      <c r="Q7" s="9" t="n">
        <v>2213232902.6304002</v>
      </c>
      <c r="R7" s="9" t="n">
        <v>3049472672.1683002</v>
      </c>
      <c r="S7" s="9" t="n">
        <v>2893161629.8709998</v>
      </c>
      <c r="T7" s="9" t="n">
        <v>2565659379.6321001</v>
      </c>
      <c r="U7" s="9" t="n">
        <v>4101073857.1188002</v>
      </c>
      <c r="V7" s="9" t="n">
        <v>4514966938.8457003</v>
      </c>
      <c r="W7" s="9" t="n">
        <v>3510549525.8239002</v>
      </c>
      <c r="X7" s="9" t="n">
        <v>3748173624.3871002</v>
      </c>
      <c r="Y7" s="9" t="n">
        <v>3873874778.3513999</v>
      </c>
      <c r="Z7" s="1" t="n">
        <v>6245309970.0923004</v>
      </c>
    </row>
    <row r="8">
      <c r="A8" s="1" t="s">
        <v>14</v>
      </c>
      <c r="B8" s="43" t="n">
        <v>1</v>
      </c>
      <c r="C8" s="9" t="n">
        <v>2083722242</v>
      </c>
      <c r="D8" s="9" t="n">
        <v>2994178434</v>
      </c>
      <c r="E8" s="9" t="n">
        <v>2760919864.8704</v>
      </c>
      <c r="F8" s="9" t="n">
        <v>2661584249.4198999</v>
      </c>
      <c r="G8" s="9" t="n">
        <v>4083045759.3498001</v>
      </c>
      <c r="H8" s="9" t="n">
        <v>7821071815.7167997</v>
      </c>
      <c r="I8" s="9" t="n">
        <v>7901899465.9343996</v>
      </c>
      <c r="J8" s="9" t="n">
        <v>6925271071.9217997</v>
      </c>
      <c r="K8" s="9" t="n">
        <v>8219118983.2517996</v>
      </c>
      <c r="L8" s="9" t="n">
        <v>8547387018.5197001</v>
      </c>
      <c r="M8" s="9" t="n">
        <v>5703089469.5459995</v>
      </c>
      <c r="N8" s="9" t="n">
        <v>6803772264.8860998</v>
      </c>
      <c r="O8" s="9" t="n">
        <v>9530342282.5832996</v>
      </c>
      <c r="P8" s="9" t="n">
        <v>7472107373.5583</v>
      </c>
      <c r="Q8" s="9" t="n">
        <v>4854402727.2988005</v>
      </c>
      <c r="R8" s="9" t="n">
        <v>5701748685.1632004</v>
      </c>
      <c r="S8" s="9" t="n">
        <v>4592578833.9743996</v>
      </c>
      <c r="T8" s="9" t="n">
        <v>5041916769.4566002</v>
      </c>
      <c r="U8" s="9" t="n">
        <v>5997320580.6006002</v>
      </c>
      <c r="V8" s="9" t="n">
        <v>5780084718.5009003</v>
      </c>
      <c r="W8" s="9" t="n">
        <v>5438833679.8121996</v>
      </c>
      <c r="X8" s="9" t="n">
        <v>10563693321.1672</v>
      </c>
      <c r="Y8" s="9" t="n">
        <v>16380281756.554199</v>
      </c>
      <c r="Z8" s="1" t="n">
        <v>8026336152.0009003</v>
      </c>
    </row>
    <row r="9">
      <c r="A9" s="1" t="s">
        <v>15</v>
      </c>
      <c r="B9" s="43" t="n">
        <v>1</v>
      </c>
      <c r="C9" s="9" t="n">
        <v>3284143439.2705002</v>
      </c>
      <c r="D9" s="9" t="n">
        <v>3488373073.4008999</v>
      </c>
      <c r="E9" s="9" t="n">
        <v>3372432562.0598998</v>
      </c>
      <c r="F9" s="9" t="n">
        <v>4441340407.9680004</v>
      </c>
      <c r="G9" s="9" t="n">
        <v>5071458601.1408997</v>
      </c>
      <c r="H9" s="9" t="n">
        <v>5957141187.0066004</v>
      </c>
      <c r="I9" s="9" t="n">
        <v>4852161866.7591</v>
      </c>
      <c r="J9" s="9" t="n">
        <v>6229018093.0409002</v>
      </c>
      <c r="K9" s="9" t="n">
        <v>6005731300.1084995</v>
      </c>
      <c r="L9" s="9" t="n">
        <v>7754628921.7446003</v>
      </c>
      <c r="M9" s="9" t="n">
        <v>7002468561.8044004</v>
      </c>
      <c r="N9" s="9" t="n">
        <v>6447350014.4738998</v>
      </c>
      <c r="O9" s="9" t="n">
        <v>5457445929.8423004</v>
      </c>
      <c r="P9" s="9" t="n">
        <v>6450028192.9397001</v>
      </c>
      <c r="Q9" s="9" t="n">
        <v>4839320448.2026997</v>
      </c>
      <c r="R9" s="9" t="n">
        <v>5675927624.2649002</v>
      </c>
      <c r="S9" s="9" t="n">
        <v>5235802979.2781</v>
      </c>
      <c r="T9" s="9" t="n">
        <v>5846681342.0158005</v>
      </c>
      <c r="U9" s="9" t="n">
        <v>6166463257.0009003</v>
      </c>
      <c r="V9" s="9" t="n">
        <v>8511268211.4462004</v>
      </c>
      <c r="W9" s="9" t="n">
        <v>7434185349.1731997</v>
      </c>
      <c r="X9" s="9" t="n">
        <v>8596204138.2117004</v>
      </c>
      <c r="Y9" s="9" t="n">
        <v>8057296124.5550003</v>
      </c>
      <c r="Z9" s="1" t="n">
        <v>7515340787.5727997</v>
      </c>
    </row>
    <row r="10">
      <c r="A10" s="1" t="s">
        <v>16</v>
      </c>
      <c r="B10" s="43" t="n">
        <v>1</v>
      </c>
      <c r="C10" s="9" t="n">
        <v>2244585905</v>
      </c>
      <c r="D10" s="9" t="n">
        <v>2977460589</v>
      </c>
      <c r="E10" s="9" t="n">
        <v>4118729221.1030002</v>
      </c>
      <c r="F10" s="9" t="n">
        <v>6431098358.7750998</v>
      </c>
      <c r="G10" s="9" t="n">
        <v>8603223796.3938007</v>
      </c>
      <c r="H10" s="9" t="n">
        <v>9290732098.3906994</v>
      </c>
      <c r="I10" s="9" t="n">
        <v>8273276086.1096001</v>
      </c>
      <c r="J10" s="9" t="n">
        <v>8508846969.4008999</v>
      </c>
      <c r="K10" s="9" t="n">
        <v>9619885929.9801998</v>
      </c>
      <c r="L10" s="9" t="n">
        <v>10697935568.6429</v>
      </c>
      <c r="M10" s="9" t="n">
        <v>10117615655.0168</v>
      </c>
      <c r="N10" s="9" t="n">
        <v>10798104809.2584</v>
      </c>
      <c r="O10" s="9" t="n">
        <v>9996368441.8528004</v>
      </c>
      <c r="P10" s="9" t="n">
        <v>9915657716.3903999</v>
      </c>
      <c r="Q10" s="9" t="n">
        <v>7723538291.3290005</v>
      </c>
      <c r="R10" s="9" t="n">
        <v>6017087580.9534998</v>
      </c>
      <c r="S10" s="9" t="n">
        <v>6550431272.9659004</v>
      </c>
      <c r="T10" s="9" t="n">
        <v>8168271233.4763002</v>
      </c>
      <c r="U10" s="9" t="n">
        <v>7783705312.4068003</v>
      </c>
      <c r="V10" s="9" t="n">
        <v>13926790169.8009</v>
      </c>
      <c r="W10" s="9" t="n">
        <v>8666566429.3024006</v>
      </c>
      <c r="X10" s="9" t="n">
        <v>8018399605.1169004</v>
      </c>
      <c r="Y10" s="9" t="n">
        <v>9931281512.7350006</v>
      </c>
      <c r="Z10" s="1" t="n">
        <v>8875331904.3875008</v>
      </c>
    </row>
    <row r="11">
      <c r="A11" s="1" t="s">
        <v>17</v>
      </c>
      <c r="B11" s="43" t="n">
        <v>1</v>
      </c>
      <c r="C11" s="9" t="n">
        <v>4244978783</v>
      </c>
      <c r="D11" s="9" t="n">
        <v>3174684112</v>
      </c>
      <c r="E11" s="9" t="n">
        <v>2958251138.5</v>
      </c>
      <c r="F11" s="9" t="n">
        <v>5034249688.1104002</v>
      </c>
      <c r="G11" s="9" t="n">
        <v>6648031287</v>
      </c>
      <c r="H11" s="9" t="n">
        <v>6984488455.0093002</v>
      </c>
      <c r="I11" s="9" t="n">
        <v>3687569813.3818002</v>
      </c>
      <c r="J11" s="9" t="n">
        <v>8147708069.0389004</v>
      </c>
      <c r="K11" s="9" t="n">
        <v>4317700457.0050001</v>
      </c>
      <c r="L11" s="9" t="n">
        <v>10169374905.062599</v>
      </c>
      <c r="M11" s="9" t="n">
        <v>3990109935.9728999</v>
      </c>
      <c r="N11" s="9" t="n">
        <v>5529970719.3592997</v>
      </c>
      <c r="O11" s="9" t="n">
        <v>2273998340.8315001</v>
      </c>
      <c r="P11" s="9" t="n">
        <v>7284115698.3739004</v>
      </c>
      <c r="Q11" s="9" t="n">
        <v>3209393565.8741999</v>
      </c>
      <c r="R11" s="9" t="n">
        <v>4322445161.5468998</v>
      </c>
      <c r="S11" s="9" t="n">
        <v>5284994106.9431</v>
      </c>
      <c r="T11" s="9" t="n">
        <v>7171974728.3428001</v>
      </c>
      <c r="U11" s="9" t="n">
        <v>6734169730.0676003</v>
      </c>
      <c r="V11" s="9" t="n">
        <v>12348591850.3423</v>
      </c>
      <c r="W11" s="9" t="n">
        <v>11736314587.638901</v>
      </c>
      <c r="X11" s="9" t="n">
        <v>8027887021.4708004</v>
      </c>
      <c r="Y11" s="9" t="n">
        <v>8574847218.9040003</v>
      </c>
      <c r="Z11" s="1" t="n">
        <v>7531700036.5566998</v>
      </c>
    </row>
    <row r="12">
      <c r="A12" s="1" t="s">
        <v>18</v>
      </c>
      <c r="B12" s="43" t="n">
        <v>1</v>
      </c>
      <c r="C12" s="9" t="n">
        <v>1420607472</v>
      </c>
      <c r="D12" s="9" t="n">
        <v>1517138390</v>
      </c>
      <c r="E12" s="9" t="n">
        <v>848832179</v>
      </c>
      <c r="F12" s="9" t="n">
        <v>2675919877</v>
      </c>
      <c r="G12" s="9" t="n">
        <v>2445196026.0233998</v>
      </c>
      <c r="H12" s="9" t="n">
        <v>3006357419</v>
      </c>
      <c r="I12" s="9" t="n">
        <v>1301661105.8046999</v>
      </c>
      <c r="J12" s="9" t="n">
        <v>4296587305.9674997</v>
      </c>
      <c r="K12" s="9" t="n">
        <v>3322525245.9365001</v>
      </c>
      <c r="L12" s="9" t="n">
        <v>4279690831.5911002</v>
      </c>
      <c r="M12" s="9" t="n">
        <v>1640330570.2792001</v>
      </c>
      <c r="N12" s="9" t="n">
        <v>3450071731.5552001</v>
      </c>
      <c r="O12" s="9" t="n">
        <v>2199869449.1496</v>
      </c>
      <c r="P12" s="9" t="n">
        <v>2972731372.5725002</v>
      </c>
      <c r="Q12" s="9" t="n">
        <v>2722263673.9861002</v>
      </c>
      <c r="R12" s="9" t="n">
        <v>1085272513.2795</v>
      </c>
      <c r="S12" s="9" t="n">
        <v>1169411360.9926</v>
      </c>
      <c r="T12" s="9" t="n">
        <v>1173359096.9969001</v>
      </c>
      <c r="U12" s="9" t="n">
        <v>1297927128.7741001</v>
      </c>
      <c r="V12" s="9" t="n">
        <v>2181191732.3372998</v>
      </c>
      <c r="W12" s="9" t="n">
        <v>1670982870.9287</v>
      </c>
      <c r="X12" s="9" t="n">
        <v>2400844285.0180998</v>
      </c>
      <c r="Y12" s="9" t="n">
        <v>2749472007.2628002</v>
      </c>
      <c r="Z12" s="1" t="n">
        <v>2491317460.1803999</v>
      </c>
    </row>
    <row r="13">
      <c r="A13" s="1" t="s">
        <v>6</v>
      </c>
      <c r="B13" s="43" t="n">
        <v>1</v>
      </c>
      <c r="C13" s="9" t="n">
        <v>14768747.786499999</v>
      </c>
      <c r="D13" s="9" t="n">
        <v>1192335.2285</v>
      </c>
      <c r="E13" s="9" t="n">
        <v>2130334.1153000002</v>
      </c>
      <c r="F13" s="9" t="n">
        <v>4724438.4901000001</v>
      </c>
      <c r="G13" s="9" t="n">
        <v>1702688.4151999999</v>
      </c>
      <c r="H13" s="9" t="n">
        <v>2175689.8991999999</v>
      </c>
      <c r="I13" s="9" t="n">
        <v>65129345.359700002</v>
      </c>
      <c r="J13" s="9" t="n">
        <v>16489273.5156</v>
      </c>
      <c r="K13" s="9" t="n">
        <v>27153.910199999998</v>
      </c>
      <c r="L13" s="9" t="n">
        <v>-14513.0303</v>
      </c>
      <c r="M13" s="9" t="n">
        <v>-3116.3301000000001</v>
      </c>
      <c r="N13" s="9" t="n">
        <v>-76873.351299999995</v>
      </c>
      <c r="O13" s="9" t="n">
        <v>-5000.8500999999997</v>
      </c>
      <c r="P13" s="9" t="n">
        <v>-128.29</v>
      </c>
      <c r="Q13" s="9"/>
      <c r="R13" s="9"/>
      <c r="S13" s="9"/>
      <c r="T13" s="9" t="n">
        <v>0</v>
      </c>
      <c r="U13" s="9"/>
      <c r="V13" s="9"/>
      <c r="W13" s="9" t="n">
        <v>10000</v>
      </c>
      <c r="X13" s="9" t="n">
        <v>0</v>
      </c>
      <c r="Y13" s="9"/>
      <c r="Z13" s="1" t="n">
        <v>161477.875</v>
      </c>
    </row>
    <row r="14">
      <c r="A14" s="38" t="s">
        <v>36</v>
      </c>
      <c r="B14" s="9"/>
      <c r="C14" s="9" t="n">
        <f t="shared" ref="C14:Z14" si="0">SUBTOTAL(9,C2:C13)</f>
        <v>39579855166.986603</v>
      </c>
      <c r="D14" s="9" t="n">
        <f t="shared" si="0"/>
        <v>45217328595.576103</v>
      </c>
      <c r="E14" s="9" t="n">
        <f t="shared" si="0"/>
        <v>41859427716.288399</v>
      </c>
      <c r="F14" s="9" t="n">
        <f t="shared" si="0"/>
        <v>60641234338.348396</v>
      </c>
      <c r="G14" s="9" t="n">
        <f t="shared" si="0"/>
        <v>72060455590.546799</v>
      </c>
      <c r="H14" s="9" t="n">
        <f t="shared" si="0"/>
        <v>82199890070.067902</v>
      </c>
      <c r="I14" s="9" t="n">
        <f t="shared" si="0"/>
        <v>65229052115.889999</v>
      </c>
      <c r="J14" s="9" t="n">
        <f t="shared" si="0"/>
        <v>99463964473.378876</v>
      </c>
      <c r="K14" s="9" t="n">
        <f t="shared" si="0"/>
        <v>89660592480.487793</v>
      </c>
      <c r="L14" s="9" t="n">
        <f t="shared" si="0"/>
        <v>105174007086.8725</v>
      </c>
      <c r="M14" s="9" t="n">
        <f t="shared" si="0"/>
        <v>76858121124.051895</v>
      </c>
      <c r="N14" s="9" t="n">
        <f t="shared" si="0"/>
        <v>84511629723.707794</v>
      </c>
      <c r="O14" s="9" t="n">
        <f t="shared" si="0"/>
        <v>72747870858.84079</v>
      </c>
      <c r="P14" s="9" t="n">
        <f t="shared" si="0"/>
        <v>88281955325.343399</v>
      </c>
      <c r="Q14" s="9" t="n">
        <f t="shared" si="0"/>
        <v>58657736535.8974</v>
      </c>
      <c r="R14" s="9" t="n">
        <f t="shared" si="0"/>
        <v>66374936763.419891</v>
      </c>
      <c r="S14" s="9" t="n">
        <f t="shared" si="0"/>
        <v>64229067462.530701</v>
      </c>
      <c r="T14" s="9" t="n">
        <f t="shared" si="0"/>
        <v>67355889099.584</v>
      </c>
      <c r="U14" s="9" t="n">
        <f t="shared" si="0"/>
        <v>73920890931.178787</v>
      </c>
      <c r="V14" s="9" t="n">
        <f t="shared" si="0"/>
        <v>104278376163.71501</v>
      </c>
      <c r="W14" s="9" t="n">
        <f t="shared" si="0"/>
        <v>101920512437.3931</v>
      </c>
      <c r="X14" s="9" t="n">
        <f t="shared" si="0"/>
        <v>83031464889.599289</v>
      </c>
      <c r="Y14" s="9" t="n">
        <f t="shared" si="0"/>
        <v>90701780452.564804</v>
      </c>
      <c r="Z14" s="9" t="n">
        <f t="shared" si="0"/>
        <v>93323947286.728607</v>
      </c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>
      <c r="A17" s="10" t="s">
        <v>7</v>
      </c>
      <c r="B17" s="10" t="str">
        <f t="shared" ref="B17:Z17" si="1">B1</f>
        <v>max_fq</v>
      </c>
      <c r="C17" s="10" t="n">
        <f t="shared" si="1"/>
        <v>2000</v>
      </c>
      <c r="D17" s="10" t="n">
        <f t="shared" si="1"/>
        <v>2001</v>
      </c>
      <c r="E17" s="10" t="n">
        <f t="shared" si="1"/>
        <v>2002</v>
      </c>
      <c r="F17" s="10" t="n">
        <f t="shared" si="1"/>
        <v>2003</v>
      </c>
      <c r="G17" s="10" t="n">
        <f t="shared" si="1"/>
        <v>2004</v>
      </c>
      <c r="H17" s="10" t="n">
        <f t="shared" si="1"/>
        <v>2005</v>
      </c>
      <c r="I17" s="10" t="n">
        <f t="shared" si="1"/>
        <v>2006</v>
      </c>
      <c r="J17" s="10" t="n">
        <f t="shared" si="1"/>
        <v>2007</v>
      </c>
      <c r="K17" s="10" t="n">
        <f t="shared" si="1"/>
        <v>2008</v>
      </c>
      <c r="L17" s="10" t="n">
        <f t="shared" si="1"/>
        <v>2009</v>
      </c>
      <c r="M17" s="10" t="n">
        <f t="shared" si="1"/>
        <v>2010</v>
      </c>
      <c r="N17" s="10" t="n">
        <f t="shared" si="1"/>
        <v>2011</v>
      </c>
      <c r="O17" s="10" t="n">
        <f t="shared" si="1"/>
        <v>2012</v>
      </c>
      <c r="P17" s="10" t="n">
        <f t="shared" si="1"/>
        <v>2013</v>
      </c>
      <c r="Q17" s="10" t="n">
        <f t="shared" si="1"/>
        <v>2014</v>
      </c>
      <c r="R17" s="10" t="n">
        <f t="shared" si="1"/>
        <v>2015</v>
      </c>
      <c r="S17" s="10" t="n">
        <f t="shared" si="1"/>
        <v>2016</v>
      </c>
      <c r="T17" s="10" t="n">
        <f t="shared" si="1"/>
        <v>2017</v>
      </c>
      <c r="U17" s="10" t="n">
        <f t="shared" si="1"/>
        <v>2018</v>
      </c>
      <c r="V17" s="10" t="n">
        <f t="shared" si="1"/>
        <v>2019</v>
      </c>
      <c r="W17" s="10" t="n">
        <f t="shared" si="1"/>
        <v>2020</v>
      </c>
      <c r="X17" s="10" t="n">
        <f t="shared" si="1"/>
        <v>2021</v>
      </c>
      <c r="Y17" s="10" t="n">
        <f t="shared" si="1"/>
        <v>2022</v>
      </c>
      <c r="Z17" s="10" t="n">
        <f t="shared" si="1"/>
        <v>2023</v>
      </c>
      <c r="AA17" s="1" t="s">
        <v>45</v>
      </c>
      <c r="AB17" s="19" t="n">
        <f t="shared" ref="AB17:AB30" si="2">R17</f>
        <v>2015</v>
      </c>
      <c r="AC17" s="19" t="n">
        <f t="shared" ref="AC17:AC30" si="3">Y17</f>
        <v>2022</v>
      </c>
      <c r="AD17" s="19" t="n">
        <f t="shared" ref="AD17:AD30" si="4">Z17</f>
        <v>2023</v>
      </c>
      <c r="AE17" s="1" t="str">
        <f>AC17&amp;"-"&amp;$AD17</f>
        <v>2022-2023</v>
      </c>
      <c r="AF17" s="1" t="str">
        <f>AB17&amp;"-"&amp;$AD17</f>
        <v>2015-2023</v>
      </c>
      <c r="AG17" s="1" t="str">
        <f>"Share "&amp;Z17</f>
        <v>Share 2023</v>
      </c>
      <c r="AH17" s="1" t="str">
        <f>$V17&amp;"-"&amp;AD17</f>
        <v>2019-2023</v>
      </c>
      <c r="AI17" s="1" t="s">
        <v>44</v>
      </c>
    </row>
    <row r="18">
      <c r="A18" s="14" t="str">
        <f t="shared" ref="A18:B29" si="5">A2</f>
        <v>Aircraft</v>
      </c>
      <c r="B18" s="14" t="n">
        <f t="shared" si="5"/>
        <v>1</v>
      </c>
      <c r="C18" s="9" t="n">
        <f t="shared" ref="C18:Z18" si="6">IF(C2="","",C2/VLOOKUP(C$1,deflator,2,FALSE))</f>
        <v>16922910291.096872</v>
      </c>
      <c r="D18" s="9" t="n">
        <f t="shared" si="6"/>
        <v>20090320348.189335</v>
      </c>
      <c r="E18" s="9" t="n">
        <f t="shared" si="6"/>
        <v>16990497260.156721</v>
      </c>
      <c r="F18" s="9" t="n">
        <f t="shared" si="6"/>
        <v>25377037438.141766</v>
      </c>
      <c r="G18" s="9" t="n">
        <f t="shared" si="6"/>
        <v>26980433848.596325</v>
      </c>
      <c r="H18" s="9" t="n">
        <f t="shared" si="6"/>
        <v>27303472241.632378</v>
      </c>
      <c r="I18" s="9" t="n">
        <f t="shared" si="6"/>
        <v>21208129821.945229</v>
      </c>
      <c r="J18" s="9" t="n">
        <f t="shared" si="6"/>
        <v>36117238100.397469</v>
      </c>
      <c r="K18" s="9" t="n">
        <f t="shared" si="6"/>
        <v>29687667755.638577</v>
      </c>
      <c r="L18" s="9" t="n">
        <f t="shared" si="6"/>
        <v>34194328014.54393</v>
      </c>
      <c r="M18" s="9" t="n">
        <f t="shared" si="6"/>
        <v>23477646785.187439</v>
      </c>
      <c r="N18" s="9" t="n">
        <f t="shared" si="6"/>
        <v>29702912019.696098</v>
      </c>
      <c r="O18" s="9" t="n">
        <f t="shared" si="6"/>
        <v>26770629055.926109</v>
      </c>
      <c r="P18" s="9" t="n">
        <f t="shared" si="6"/>
        <v>35624738637.03875</v>
      </c>
      <c r="Q18" s="9" t="n">
        <f t="shared" si="6"/>
        <v>19411852905.861076</v>
      </c>
      <c r="R18" s="9" t="n">
        <f t="shared" si="6"/>
        <v>26028274518.343357</v>
      </c>
      <c r="S18" s="9" t="n">
        <f t="shared" si="6"/>
        <v>23087067639.850437</v>
      </c>
      <c r="T18" s="9" t="n">
        <f t="shared" si="6"/>
        <v>22001437328.157295</v>
      </c>
      <c r="U18" s="9" t="n">
        <f t="shared" si="6"/>
        <v>20004075702.229923</v>
      </c>
      <c r="V18" s="9" t="n">
        <f t="shared" si="6"/>
        <v>29539023503.709156</v>
      </c>
      <c r="W18" s="9" t="n">
        <f t="shared" si="6"/>
        <v>43271370219.216255</v>
      </c>
      <c r="X18" s="9" t="n">
        <f t="shared" si="6"/>
        <v>21074002996.357483</v>
      </c>
      <c r="Y18" s="9" t="n">
        <f t="shared" si="6"/>
        <v>17930728936.835701</v>
      </c>
      <c r="Z18" s="9" t="n">
        <f t="shared" si="6"/>
        <v>27284545922.604588</v>
      </c>
      <c r="AA18" s="36" t="str">
        <f t="shared" ref="AA18:AA30" si="7">A18</f>
        <v>Aircraft</v>
      </c>
      <c r="AB18" s="9" t="n">
        <f t="shared" si="2"/>
        <v>26028274518.343357</v>
      </c>
      <c r="AC18" s="9" t="n">
        <f t="shared" si="3"/>
        <v>17930728936.835701</v>
      </c>
      <c r="AD18" s="9" t="n">
        <f t="shared" si="4"/>
        <v>27284545922.604588</v>
      </c>
      <c r="AE18" s="39" t="n">
        <f t="shared" ref="AE18:AE30" si="8">(Z18/Y18)-1</f>
        <v>0.52166406724006764</v>
      </c>
      <c r="AF18" s="39" t="n">
        <f t="shared" ref="AF18:AF30" si="9">(Z18/R18)-1</f>
        <v>4.8265642940559683E-2</v>
      </c>
      <c r="AG18" s="16" t="n">
        <f t="shared" ref="AG18:AG30" si="10">X34</f>
        <v>0.23736124371054573</v>
      </c>
      <c r="AH18" s="16" t="n">
        <f t="shared" ref="AH18:AH30" si="11">(Z18/V18)-1</f>
        <v>-7.6322007761071675E-2</v>
      </c>
      <c r="AI18" s="16" t="n">
        <f t="shared" ref="AI18:AI30" si="12">R18/K18-1</f>
        <v>-0.12326307567896411</v>
      </c>
    </row>
    <row r="19">
      <c r="A19" s="14" t="str">
        <f t="shared" si="5"/>
        <v>Electronics, Comms, &amp; Sensors</v>
      </c>
      <c r="B19" s="14" t="n">
        <f t="shared" si="5"/>
        <v>1</v>
      </c>
      <c r="C19" s="9" t="n">
        <f t="shared" ref="C19:Z19" si="13">IF(C3="","",C3/VLOOKUP(C$1,deflator,2,FALSE))</f>
        <v>8607418681.6171131</v>
      </c>
      <c r="D19" s="9" t="n">
        <f t="shared" si="13"/>
        <v>9052598639.6414509</v>
      </c>
      <c r="E19" s="9" t="n">
        <f t="shared" si="13"/>
        <v>9506825510.8397655</v>
      </c>
      <c r="F19" s="9" t="n">
        <f t="shared" si="13"/>
        <v>11600053027.391031</v>
      </c>
      <c r="G19" s="9" t="n">
        <f t="shared" si="13"/>
        <v>14547502168.162214</v>
      </c>
      <c r="H19" s="9" t="n">
        <f t="shared" si="13"/>
        <v>14949760680.155277</v>
      </c>
      <c r="I19" s="9" t="n">
        <f t="shared" si="13"/>
        <v>11876094774.026918</v>
      </c>
      <c r="J19" s="9" t="n">
        <f t="shared" si="13"/>
        <v>16394340201.253885</v>
      </c>
      <c r="K19" s="9" t="n">
        <f t="shared" si="13"/>
        <v>14342601658.500631</v>
      </c>
      <c r="L19" s="9" t="n">
        <f t="shared" si="13"/>
        <v>14311250893.961208</v>
      </c>
      <c r="M19" s="9" t="n">
        <f t="shared" si="13"/>
        <v>11256511941.721329</v>
      </c>
      <c r="N19" s="9" t="n">
        <f t="shared" si="13"/>
        <v>11423677610.192818</v>
      </c>
      <c r="O19" s="9" t="n">
        <f t="shared" si="13"/>
        <v>9544560433.4812069</v>
      </c>
      <c r="P19" s="9" t="n">
        <f t="shared" si="13"/>
        <v>11090160656.496054</v>
      </c>
      <c r="Q19" s="9" t="n">
        <f t="shared" si="13"/>
        <v>8677925684.2261562</v>
      </c>
      <c r="R19" s="9" t="n">
        <f t="shared" si="13"/>
        <v>8416442367.1781912</v>
      </c>
      <c r="S19" s="9" t="n">
        <f t="shared" si="13"/>
        <v>8482768293.9152288</v>
      </c>
      <c r="T19" s="9" t="n">
        <f t="shared" si="13"/>
        <v>9304132287.5415802</v>
      </c>
      <c r="U19" s="9" t="n">
        <f t="shared" si="13"/>
        <v>9607893203.6318951</v>
      </c>
      <c r="V19" s="9" t="n">
        <f t="shared" si="13"/>
        <v>12239448639.528898</v>
      </c>
      <c r="W19" s="9" t="n">
        <f t="shared" si="13"/>
        <v>10289207495.837143</v>
      </c>
      <c r="X19" s="9" t="n">
        <f t="shared" si="13"/>
        <v>9425263103.5965919</v>
      </c>
      <c r="Y19" s="9" t="n">
        <f t="shared" si="13"/>
        <v>8858940635.6324997</v>
      </c>
      <c r="Z19" s="9" t="n">
        <f t="shared" si="13"/>
        <v>9774095426.1895866</v>
      </c>
      <c r="AA19" s="36" t="str">
        <f t="shared" si="7"/>
        <v>Electronics, Comms, &amp; Sensors</v>
      </c>
      <c r="AB19" s="9" t="n">
        <f t="shared" si="2"/>
        <v>8416442367.1781912</v>
      </c>
      <c r="AC19" s="9" t="n">
        <f t="shared" si="3"/>
        <v>8858940635.6324997</v>
      </c>
      <c r="AD19" s="9" t="n">
        <f t="shared" si="4"/>
        <v>9774095426.1895866</v>
      </c>
      <c r="AE19" s="39" t="n">
        <f t="shared" si="8"/>
        <v>0.10330296004876072</v>
      </c>
      <c r="AF19" s="39" t="n">
        <f t="shared" si="9"/>
        <v>0.16130961275346789</v>
      </c>
      <c r="AG19" s="16" t="n">
        <f t="shared" si="10"/>
        <v>0.10615886184297738</v>
      </c>
      <c r="AH19" s="16" t="n">
        <f t="shared" si="11"/>
        <v>-0.20142681961809383</v>
      </c>
      <c r="AI19" s="16" t="n">
        <f t="shared" si="12"/>
        <v>-0.41318579658175891</v>
      </c>
    </row>
    <row r="20">
      <c r="A20" s="14" t="str">
        <f t="shared" si="5"/>
        <v>Facilities and Construction</v>
      </c>
      <c r="B20" s="14" t="n">
        <f t="shared" si="5"/>
        <v>1</v>
      </c>
      <c r="C20" s="9" t="n">
        <f t="shared" ref="C20:Z20" si="14">IF(C4="","",C4/VLOOKUP(C$1,deflator,2,FALSE))</f>
        <v>7737297852.0541277</v>
      </c>
      <c r="D20" s="9" t="n">
        <f t="shared" si="14"/>
        <v>9700055363.0261707</v>
      </c>
      <c r="E20" s="9" t="n">
        <f t="shared" si="14"/>
        <v>7728114615.3496103</v>
      </c>
      <c r="F20" s="9" t="n">
        <f t="shared" si="14"/>
        <v>9968485448.3121414</v>
      </c>
      <c r="G20" s="9" t="n">
        <f t="shared" si="14"/>
        <v>12777393050.050186</v>
      </c>
      <c r="H20" s="9" t="n">
        <f t="shared" si="14"/>
        <v>13062028676.316334</v>
      </c>
      <c r="I20" s="9" t="n">
        <f t="shared" si="14"/>
        <v>12362951430.62331</v>
      </c>
      <c r="J20" s="9" t="n">
        <f t="shared" si="14"/>
        <v>10833343877.016815</v>
      </c>
      <c r="K20" s="9" t="n">
        <f t="shared" si="14"/>
        <v>11409695371.699791</v>
      </c>
      <c r="L20" s="9" t="n">
        <f t="shared" si="14"/>
        <v>14857676756.42979</v>
      </c>
      <c r="M20" s="9" t="n">
        <f t="shared" si="14"/>
        <v>12195535437.197803</v>
      </c>
      <c r="N20" s="9" t="n">
        <f t="shared" si="14"/>
        <v>10108827132.773787</v>
      </c>
      <c r="O20" s="9" t="n">
        <f t="shared" si="14"/>
        <v>8242600626.6137009</v>
      </c>
      <c r="P20" s="9" t="n">
        <f t="shared" si="14"/>
        <v>9396145957.7254677</v>
      </c>
      <c r="Q20" s="9" t="n">
        <f t="shared" si="14"/>
        <v>7585205239.1530209</v>
      </c>
      <c r="R20" s="9" t="n">
        <f t="shared" si="14"/>
        <v>8476236351.4813366</v>
      </c>
      <c r="S20" s="9" t="n">
        <f t="shared" si="14"/>
        <v>7885740352.928091</v>
      </c>
      <c r="T20" s="9" t="n">
        <f t="shared" si="14"/>
        <v>7793144545.0180178</v>
      </c>
      <c r="U20" s="9" t="n">
        <f t="shared" si="14"/>
        <v>10847038178.09498</v>
      </c>
      <c r="V20" s="9" t="n">
        <f t="shared" si="14"/>
        <v>10004672430.876999</v>
      </c>
      <c r="W20" s="9" t="n">
        <f t="shared" si="14"/>
        <v>9168703631.1730938</v>
      </c>
      <c r="X20" s="9" t="n">
        <f t="shared" si="14"/>
        <v>8366476021.8322906</v>
      </c>
      <c r="Y20" s="9" t="n">
        <f t="shared" si="14"/>
        <v>9725313498.8901005</v>
      </c>
      <c r="Z20" s="9" t="n">
        <f t="shared" si="14"/>
        <v>8387674894.9022198</v>
      </c>
      <c r="AA20" s="36" t="str">
        <f t="shared" si="7"/>
        <v>Facilities and Construction</v>
      </c>
      <c r="AB20" s="9" t="n">
        <f t="shared" si="2"/>
        <v>8476236351.4813366</v>
      </c>
      <c r="AC20" s="9" t="n">
        <f t="shared" si="3"/>
        <v>9725313498.8901005</v>
      </c>
      <c r="AD20" s="9" t="n">
        <f t="shared" si="4"/>
        <v>8387674894.9022198</v>
      </c>
      <c r="AE20" s="39" t="n">
        <f t="shared" si="8"/>
        <v>-0.13754195215820431</v>
      </c>
      <c r="AF20" s="39" t="n">
        <f t="shared" si="9"/>
        <v>-1.0448205182909898E-2</v>
      </c>
      <c r="AG20" s="16" t="n">
        <f t="shared" si="10"/>
        <v>9.4233504396854198E-2</v>
      </c>
      <c r="AH20" s="16" t="n">
        <f t="shared" si="11"/>
        <v>-0.1616242357905</v>
      </c>
      <c r="AI20" s="16" t="n">
        <f t="shared" si="12"/>
        <v>-0.25710230857648519</v>
      </c>
    </row>
    <row r="21">
      <c r="A21" s="14" t="str">
        <f t="shared" si="5"/>
        <v>Land Vehicles</v>
      </c>
      <c r="B21" s="14" t="n">
        <f t="shared" si="5"/>
        <v>1</v>
      </c>
      <c r="C21" s="9" t="n">
        <f t="shared" ref="C21:Z21" si="15">IF(C5="","",C5/VLOOKUP(C$1,deflator,2,FALSE))</f>
        <v>2660585710.5755363</v>
      </c>
      <c r="D21" s="9" t="n">
        <f t="shared" si="15"/>
        <v>1136803750.3345356</v>
      </c>
      <c r="E21" s="9" t="n">
        <f t="shared" si="15"/>
        <v>2017805037.1482861</v>
      </c>
      <c r="F21" s="9" t="n">
        <f t="shared" si="15"/>
        <v>3001805152.6069846</v>
      </c>
      <c r="G21" s="9" t="n">
        <f t="shared" si="15"/>
        <v>3023889414.1159558</v>
      </c>
      <c r="H21" s="9" t="n">
        <f t="shared" si="15"/>
        <v>4497418903.4400759</v>
      </c>
      <c r="I21" s="9" t="n">
        <f t="shared" si="15"/>
        <v>3634164595.0432277</v>
      </c>
      <c r="J21" s="9" t="n">
        <f t="shared" si="15"/>
        <v>13566451738.259935</v>
      </c>
      <c r="K21" s="9" t="n">
        <f t="shared" si="15"/>
        <v>12389993472.889339</v>
      </c>
      <c r="L21" s="9" t="n">
        <f t="shared" si="15"/>
        <v>9870471584.7272301</v>
      </c>
      <c r="M21" s="9" t="n">
        <f t="shared" si="15"/>
        <v>8360807721.6102724</v>
      </c>
      <c r="N21" s="9" t="n">
        <f t="shared" si="15"/>
        <v>7286570243.6256018</v>
      </c>
      <c r="O21" s="9" t="n">
        <f t="shared" si="15"/>
        <v>3399478057.8662605</v>
      </c>
      <c r="P21" s="9" t="n">
        <f t="shared" si="15"/>
        <v>3159698450.5279965</v>
      </c>
      <c r="Q21" s="9" t="n">
        <f t="shared" si="15"/>
        <v>1880996224.4663429</v>
      </c>
      <c r="R21" s="9" t="n">
        <f t="shared" si="15"/>
        <v>2021099500.6144435</v>
      </c>
      <c r="S21" s="9" t="n">
        <f t="shared" si="15"/>
        <v>1813249916.3589737</v>
      </c>
      <c r="T21" s="9" t="n">
        <f t="shared" si="15"/>
        <v>1762152965.0915658</v>
      </c>
      <c r="U21" s="9" t="n">
        <f t="shared" si="15"/>
        <v>3241196627.3127761</v>
      </c>
      <c r="V21" s="9" t="n">
        <f t="shared" si="15"/>
        <v>6442540166.0999231</v>
      </c>
      <c r="W21" s="9" t="n">
        <f t="shared" si="15"/>
        <v>3508852101.6087899</v>
      </c>
      <c r="X21" s="9" t="n">
        <f t="shared" si="15"/>
        <v>3067313744.6910725</v>
      </c>
      <c r="Y21" s="9" t="n">
        <f t="shared" si="15"/>
        <v>1892046218.2158</v>
      </c>
      <c r="Z21" s="9" t="n">
        <f t="shared" si="15"/>
        <v>2464249558.9936261</v>
      </c>
      <c r="AA21" s="36" t="str">
        <f t="shared" si="7"/>
        <v>Land Vehicles</v>
      </c>
      <c r="AB21" s="9" t="n">
        <f t="shared" si="2"/>
        <v>2021099500.6144435</v>
      </c>
      <c r="AC21" s="9" t="n">
        <f t="shared" si="3"/>
        <v>1892046218.2158</v>
      </c>
      <c r="AD21" s="9" t="n">
        <f t="shared" si="4"/>
        <v>2464249558.9936261</v>
      </c>
      <c r="AE21" s="39" t="n">
        <f t="shared" si="8"/>
        <v>0.30242566765489154</v>
      </c>
      <c r="AF21" s="39" t="n">
        <f t="shared" si="9"/>
        <v>0.21926187119657325</v>
      </c>
      <c r="AG21" s="16" t="n">
        <f t="shared" si="10"/>
        <v>3.4547845770742533E-2</v>
      </c>
      <c r="AH21" s="16" t="n">
        <f t="shared" si="11"/>
        <v>-0.61750342326769037</v>
      </c>
      <c r="AI21" s="16" t="n">
        <f t="shared" si="12"/>
        <v>-0.83687646768847535</v>
      </c>
    </row>
    <row r="22">
      <c r="A22" s="14" t="str">
        <f t="shared" si="5"/>
        <v>Missile Defense</v>
      </c>
      <c r="B22" s="14" t="n">
        <f t="shared" si="5"/>
        <v>1</v>
      </c>
      <c r="C22" s="9" t="n">
        <f t="shared" ref="C22:Z22" si="16">IF(C6="","",C6/VLOOKUP(C$1,deflator,2,FALSE))</f>
        <v>1341195016.888176</v>
      </c>
      <c r="D22" s="9" t="n">
        <f t="shared" si="16"/>
        <v>2733856561.152081</v>
      </c>
      <c r="E22" s="9" t="n">
        <f t="shared" si="16"/>
        <v>1242984309.4838409</v>
      </c>
      <c r="F22" s="9" t="n">
        <f t="shared" si="16"/>
        <v>3306753166.0088134</v>
      </c>
      <c r="G22" s="9" t="n">
        <f t="shared" si="16"/>
        <v>4013117833.278111</v>
      </c>
      <c r="H22" s="9" t="n">
        <f t="shared" si="16"/>
        <v>5043983256.8309669</v>
      </c>
      <c r="I22" s="9" t="n">
        <f t="shared" si="16"/>
        <v>1878161137.3822267</v>
      </c>
      <c r="J22" s="9" t="n">
        <f t="shared" si="16"/>
        <v>4871582624.3444853</v>
      </c>
      <c r="K22" s="9" t="n">
        <f t="shared" si="16"/>
        <v>3697052970.4328265</v>
      </c>
      <c r="L22" s="9" t="n">
        <f t="shared" si="16"/>
        <v>4904302154.7491322</v>
      </c>
      <c r="M22" s="9" t="n">
        <f t="shared" si="16"/>
        <v>4005936507.2315292</v>
      </c>
      <c r="N22" s="9" t="n">
        <f t="shared" si="16"/>
        <v>4681419942.1770725</v>
      </c>
      <c r="O22" s="9" t="n">
        <f t="shared" si="16"/>
        <v>3266298347.8793736</v>
      </c>
      <c r="P22" s="9" t="n">
        <f t="shared" si="16"/>
        <v>3310375772.5928235</v>
      </c>
      <c r="Q22" s="9" t="n">
        <f t="shared" si="16"/>
        <v>2595532573.1430979</v>
      </c>
      <c r="R22" s="9" t="n">
        <f t="shared" si="16"/>
        <v>3663140063.8918614</v>
      </c>
      <c r="S22" s="9" t="n">
        <f t="shared" si="16"/>
        <v>4533586527.3687124</v>
      </c>
      <c r="T22" s="9" t="n">
        <f t="shared" si="16"/>
        <v>2835413020.3387575</v>
      </c>
      <c r="U22" s="9" t="n">
        <f t="shared" si="16"/>
        <v>4077637216.3570199</v>
      </c>
      <c r="V22" s="9" t="n">
        <f t="shared" si="16"/>
        <v>5630235909.2376442</v>
      </c>
      <c r="W22" s="9" t="n">
        <f t="shared" si="16"/>
        <v>3903207686.0570931</v>
      </c>
      <c r="X22" s="9" t="n">
        <f t="shared" si="16"/>
        <v>2630855049.123735</v>
      </c>
      <c r="Y22" s="9" t="n">
        <f t="shared" si="16"/>
        <v>2727697764.6283002</v>
      </c>
      <c r="Z22" s="9" t="n">
        <f t="shared" si="16"/>
        <v>2295902024.5503712</v>
      </c>
      <c r="AA22" s="36" t="str">
        <f t="shared" si="7"/>
        <v>Missile Defense</v>
      </c>
      <c r="AB22" s="9" t="n">
        <f t="shared" si="2"/>
        <v>3663140063.8918614</v>
      </c>
      <c r="AC22" s="9" t="n">
        <f t="shared" si="3"/>
        <v>2727697764.6283002</v>
      </c>
      <c r="AD22" s="9" t="n">
        <f t="shared" si="4"/>
        <v>2295902024.5503712</v>
      </c>
      <c r="AE22" s="42" t="n">
        <f t="shared" si="8"/>
        <v>-0.15830043404268779</v>
      </c>
      <c r="AF22" s="39" t="n">
        <f t="shared" si="9"/>
        <v>-0.37324208615951304</v>
      </c>
      <c r="AG22" s="16" t="n">
        <f t="shared" si="10"/>
        <v>2.9631913148636894E-2</v>
      </c>
      <c r="AH22" s="16" t="n">
        <f t="shared" si="11"/>
        <v>-0.59221921397939337</v>
      </c>
      <c r="AI22" s="16" t="n">
        <f t="shared" si="12"/>
        <v>-9.1729566257728878E-3</v>
      </c>
    </row>
    <row r="23">
      <c r="A23" s="14" t="str">
        <f t="shared" si="5"/>
        <v>Ordnance and Missiles</v>
      </c>
      <c r="B23" s="14" t="n">
        <f t="shared" si="5"/>
        <v>1</v>
      </c>
      <c r="C23" s="9" t="n">
        <f t="shared" ref="C23:Z23" si="17">IF(C7="","",C7/VLOOKUP(C$1,deflator,2,FALSE))</f>
        <v>5203366754.870986</v>
      </c>
      <c r="D23" s="9" t="n">
        <f t="shared" si="17"/>
        <v>6289591073.2512112</v>
      </c>
      <c r="E23" s="9" t="n">
        <f t="shared" si="17"/>
        <v>5683323337.4875221</v>
      </c>
      <c r="F23" s="9" t="n">
        <f t="shared" si="17"/>
        <v>6773389028.63416</v>
      </c>
      <c r="G23" s="9" t="n">
        <f t="shared" si="17"/>
        <v>5903327861.6406231</v>
      </c>
      <c r="H23" s="9" t="n">
        <f t="shared" si="17"/>
        <v>6081530614.7911978</v>
      </c>
      <c r="I23" s="9" t="n">
        <f t="shared" si="17"/>
        <v>3773776148.8111749</v>
      </c>
      <c r="J23" s="9" t="n">
        <f t="shared" si="17"/>
        <v>7132882029.037694</v>
      </c>
      <c r="K23" s="9" t="n">
        <f t="shared" si="17"/>
        <v>6021985642.1396446</v>
      </c>
      <c r="L23" s="9" t="n">
        <f t="shared" si="17"/>
        <v>5953868356.0341797</v>
      </c>
      <c r="M23" s="9" t="n">
        <f t="shared" si="17"/>
        <v>4027683235.1471148</v>
      </c>
      <c r="N23" s="9" t="n">
        <f t="shared" si="17"/>
        <v>2816789545.3023052</v>
      </c>
      <c r="O23" s="9" t="n">
        <f t="shared" si="17"/>
        <v>3291343355.2846618</v>
      </c>
      <c r="P23" s="9" t="n">
        <f t="shared" si="17"/>
        <v>4430651000.7639036</v>
      </c>
      <c r="Q23" s="9" t="n">
        <f t="shared" si="17"/>
        <v>2685090746.4930224</v>
      </c>
      <c r="R23" s="9" t="n">
        <f t="shared" si="17"/>
        <v>3657682577.4957318</v>
      </c>
      <c r="S23" s="9" t="n">
        <f t="shared" si="17"/>
        <v>3441676216.2247076</v>
      </c>
      <c r="T23" s="9" t="n">
        <f t="shared" si="17"/>
        <v>2998547432.3731999</v>
      </c>
      <c r="U23" s="9" t="n">
        <f t="shared" si="17"/>
        <v>4683063391.1291628</v>
      </c>
      <c r="V23" s="9" t="n">
        <f t="shared" si="17"/>
        <v>5056650539.91642</v>
      </c>
      <c r="W23" s="9" t="n">
        <f t="shared" si="17"/>
        <v>3879967544.5695992</v>
      </c>
      <c r="X23" s="9" t="n">
        <f t="shared" si="17"/>
        <v>4007875560.1795616</v>
      </c>
      <c r="Y23" s="9" t="n">
        <f t="shared" si="17"/>
        <v>3873874778.3513999</v>
      </c>
      <c r="Z23" s="9" t="n">
        <f t="shared" si="17"/>
        <v>5956766528.5452795</v>
      </c>
      <c r="AA23" s="36" t="str">
        <f t="shared" si="7"/>
        <v>Ordnance and Missiles</v>
      </c>
      <c r="AB23" s="9" t="n">
        <f t="shared" si="2"/>
        <v>3657682577.4957318</v>
      </c>
      <c r="AC23" s="9" t="n">
        <f t="shared" si="3"/>
        <v>3873874778.3513999</v>
      </c>
      <c r="AD23" s="9" t="n">
        <f t="shared" si="4"/>
        <v>5956766528.5452795</v>
      </c>
      <c r="AE23" s="42" t="n">
        <f t="shared" si="8"/>
        <v>0.53767658207070212</v>
      </c>
      <c r="AF23" s="39" t="n">
        <f t="shared" si="9"/>
        <v>0.62856300467265758</v>
      </c>
      <c r="AG23" s="16" t="n">
        <f t="shared" si="10"/>
        <v>4.5141605406706545E-2</v>
      </c>
      <c r="AH23" s="16" t="n">
        <f t="shared" si="11"/>
        <v>0.17800636637305312</v>
      </c>
      <c r="AI23" s="16" t="n">
        <f t="shared" si="12"/>
        <v>-0.39261187341586934</v>
      </c>
    </row>
    <row r="24">
      <c r="A24" s="14" t="str">
        <f t="shared" si="5"/>
        <v>Other Products</v>
      </c>
      <c r="B24" s="14" t="n">
        <f t="shared" si="5"/>
        <v>1</v>
      </c>
      <c r="C24" s="9" t="n">
        <f t="shared" ref="C24:Z24" si="18">IF(C8="","",C8/VLOOKUP(C$1,deflator,2,FALSE))</f>
        <v>3366732641.7717886</v>
      </c>
      <c r="D24" s="9" t="n">
        <f t="shared" si="18"/>
        <v>4723248032.1193523</v>
      </c>
      <c r="E24" s="9" t="n">
        <f t="shared" si="18"/>
        <v>4287614238.2759933</v>
      </c>
      <c r="F24" s="9" t="n">
        <f t="shared" si="18"/>
        <v>4055824112.8921795</v>
      </c>
      <c r="G24" s="9" t="n">
        <f t="shared" si="18"/>
        <v>6073446165.110652</v>
      </c>
      <c r="H24" s="9" t="n">
        <f t="shared" si="18"/>
        <v>11290927133.742985</v>
      </c>
      <c r="I24" s="9" t="n">
        <f t="shared" si="18"/>
        <v>11047920497.770096</v>
      </c>
      <c r="J24" s="9" t="n">
        <f t="shared" si="18"/>
        <v>9424026215.8904819</v>
      </c>
      <c r="K24" s="9" t="n">
        <f t="shared" si="18"/>
        <v>10956215233.759691</v>
      </c>
      <c r="L24" s="9" t="n">
        <f t="shared" si="18"/>
        <v>11279183148.950924</v>
      </c>
      <c r="M24" s="9" t="n">
        <f t="shared" si="18"/>
        <v>7460939711.3840599</v>
      </c>
      <c r="N24" s="9" t="n">
        <f t="shared" si="18"/>
        <v>8725041149.9500046</v>
      </c>
      <c r="O24" s="9" t="n">
        <f t="shared" si="18"/>
        <v>12001560034.167252</v>
      </c>
      <c r="P24" s="9" t="n">
        <f t="shared" si="18"/>
        <v>9240523236.1178265</v>
      </c>
      <c r="Q24" s="9" t="n">
        <f t="shared" si="18"/>
        <v>5889353907.2770624</v>
      </c>
      <c r="R24" s="9" t="n">
        <f t="shared" si="18"/>
        <v>6838948588.4953814</v>
      </c>
      <c r="S24" s="9" t="n">
        <f t="shared" si="18"/>
        <v>5463285970.9021702</v>
      </c>
      <c r="T24" s="9" t="n">
        <f t="shared" si="18"/>
        <v>5892608622.6852751</v>
      </c>
      <c r="U24" s="9" t="n">
        <f t="shared" si="18"/>
        <v>6848409327.5042362</v>
      </c>
      <c r="V24" s="9" t="n">
        <f t="shared" si="18"/>
        <v>6473550949.1997833</v>
      </c>
      <c r="W24" s="9" t="n">
        <f t="shared" si="18"/>
        <v>6011166628.686367</v>
      </c>
      <c r="X24" s="9" t="n">
        <f t="shared" si="18"/>
        <v>11295626224.908716</v>
      </c>
      <c r="Y24" s="9" t="n">
        <f t="shared" si="18"/>
        <v>16380281756.554199</v>
      </c>
      <c r="Z24" s="9" t="n">
        <f t="shared" si="18"/>
        <v>7655506414.5815763</v>
      </c>
      <c r="AA24" s="36" t="str">
        <f t="shared" si="7"/>
        <v>Other Products</v>
      </c>
      <c r="AB24" s="9" t="n">
        <f t="shared" si="2"/>
        <v>6838948588.4953814</v>
      </c>
      <c r="AC24" s="9" t="n">
        <f t="shared" si="3"/>
        <v>16380281756.554199</v>
      </c>
      <c r="AD24" s="9" t="n">
        <f t="shared" si="4"/>
        <v>7655506414.5815763</v>
      </c>
      <c r="AE24" s="39" t="n">
        <f t="shared" si="8"/>
        <v>-0.5326389052179521</v>
      </c>
      <c r="AF24" s="39" t="n">
        <f t="shared" si="9"/>
        <v>0.11939815243820151</v>
      </c>
      <c r="AG24" s="16" t="n">
        <f t="shared" si="10"/>
        <v>0.12722518307021261</v>
      </c>
      <c r="AH24" s="16" t="n">
        <f t="shared" si="11"/>
        <v>0.18258224499305098</v>
      </c>
      <c r="AI24" s="16" t="n">
        <f t="shared" si="12"/>
        <v>-0.37579278586803055</v>
      </c>
    </row>
    <row r="25" ht="30" customHeight="1">
      <c r="A25" s="14" t="str">
        <f t="shared" si="5"/>
        <v>Other R&amp;D and Knowledge Based</v>
      </c>
      <c r="B25" s="14" t="n">
        <f t="shared" si="5"/>
        <v>1</v>
      </c>
      <c r="C25" s="9" t="n">
        <f t="shared" ref="C25:Z25" si="19">IF(C9="","",C9/VLOOKUP(C$1,deflator,2,FALSE))</f>
        <v>5306289242.5816221</v>
      </c>
      <c r="D25" s="9" t="n">
        <f t="shared" si="19"/>
        <v>5502828778.3863382</v>
      </c>
      <c r="E25" s="9" t="n">
        <f t="shared" si="19"/>
        <v>5237272567.9933357</v>
      </c>
      <c r="F25" s="9" t="n">
        <f t="shared" si="19"/>
        <v>6767884775.4396868</v>
      </c>
      <c r="G25" s="9" t="n">
        <f t="shared" si="19"/>
        <v>7543689835.4824066</v>
      </c>
      <c r="H25" s="9" t="n">
        <f t="shared" si="19"/>
        <v>8600054909.7050076</v>
      </c>
      <c r="I25" s="9" t="n">
        <f t="shared" si="19"/>
        <v>6783976280.3065901</v>
      </c>
      <c r="J25" s="9" t="n">
        <f t="shared" si="19"/>
        <v>8476553364.9765644</v>
      </c>
      <c r="K25" s="9" t="n">
        <f t="shared" si="19"/>
        <v>8005734543.349206</v>
      </c>
      <c r="L25" s="9" t="n">
        <f t="shared" si="19"/>
        <v>10233054812.072515</v>
      </c>
      <c r="M25" s="9" t="n">
        <f t="shared" si="19"/>
        <v>9160823453.5804844</v>
      </c>
      <c r="N25" s="9" t="n">
        <f t="shared" si="19"/>
        <v>8267971353.8820591</v>
      </c>
      <c r="O25" s="9" t="n">
        <f t="shared" si="19"/>
        <v>6872561658.1391239</v>
      </c>
      <c r="P25" s="9" t="n">
        <f t="shared" si="19"/>
        <v>7976549641.3217916</v>
      </c>
      <c r="Q25" s="9" t="n">
        <f t="shared" si="19"/>
        <v>5871056109.5220966</v>
      </c>
      <c r="R25" s="9" t="n">
        <f t="shared" si="19"/>
        <v>6807977579.8216047</v>
      </c>
      <c r="S25" s="9" t="n">
        <f t="shared" si="19"/>
        <v>6228458998.1318722</v>
      </c>
      <c r="T25" s="9" t="n">
        <f t="shared" si="19"/>
        <v>6833156211.2971096</v>
      </c>
      <c r="U25" s="9" t="n">
        <f t="shared" si="19"/>
        <v>7041555294.4691772</v>
      </c>
      <c r="V25" s="9" t="n">
        <f t="shared" si="19"/>
        <v>9532408449.4373169</v>
      </c>
      <c r="W25" s="9" t="n">
        <f t="shared" si="19"/>
        <v>8216490798.0716381</v>
      </c>
      <c r="X25" s="9" t="n">
        <f t="shared" si="19"/>
        <v>9191814448.4266644</v>
      </c>
      <c r="Y25" s="9" t="n">
        <f t="shared" si="19"/>
        <v>8057296124.5550003</v>
      </c>
      <c r="Z25" s="9" t="n">
        <f t="shared" si="19"/>
        <v>7168119864.0910931</v>
      </c>
      <c r="AA25" s="36" t="str">
        <f t="shared" si="7"/>
        <v>Other R&amp;D and Knowledge Based</v>
      </c>
      <c r="AB25" s="9" t="n">
        <f t="shared" si="2"/>
        <v>6807977579.8216047</v>
      </c>
      <c r="AC25" s="9" t="n">
        <f t="shared" si="3"/>
        <v>8057296124.5550003</v>
      </c>
      <c r="AD25" s="9" t="n">
        <f t="shared" si="4"/>
        <v>7168119864.0910931</v>
      </c>
      <c r="AE25" s="42" t="n">
        <f t="shared" si="8"/>
        <v>-0.1103566564661933</v>
      </c>
      <c r="AF25" s="39" t="n">
        <f t="shared" si="9"/>
        <v>5.2900039702969304E-2</v>
      </c>
      <c r="AG25" s="16" t="n">
        <f t="shared" si="10"/>
        <v>0.10352947704393062</v>
      </c>
      <c r="AH25" s="16" t="n">
        <f t="shared" si="11"/>
        <v>-0.24802636163642189</v>
      </c>
      <c r="AI25" s="16" t="n">
        <f t="shared" si="12"/>
        <v>-0.14961237560926155</v>
      </c>
    </row>
    <row r="26">
      <c r="A26" s="14" t="str">
        <f t="shared" si="5"/>
        <v>Other Services</v>
      </c>
      <c r="B26" s="14" t="n">
        <f t="shared" si="5"/>
        <v>1</v>
      </c>
      <c r="C26" s="9" t="n">
        <f t="shared" ref="C26:Z26" si="20">IF(C10="","",C10/VLOOKUP(C$1,deflator,2,FALSE))</f>
        <v>3626644895.99683</v>
      </c>
      <c r="D26" s="9" t="n">
        <f t="shared" si="20"/>
        <v>4696876013.8051205</v>
      </c>
      <c r="E26" s="9" t="n">
        <f t="shared" si="20"/>
        <v>6396245786.3055611</v>
      </c>
      <c r="F26" s="9" t="n">
        <f t="shared" si="20"/>
        <v>9799954219.5917053</v>
      </c>
      <c r="G26" s="9" t="n">
        <f t="shared" si="20"/>
        <v>12797117557.192726</v>
      </c>
      <c r="H26" s="9" t="n">
        <f t="shared" si="20"/>
        <v>13412609117.238018</v>
      </c>
      <c r="I26" s="9" t="n">
        <f t="shared" si="20"/>
        <v>11567155068.15589</v>
      </c>
      <c r="J26" s="9" t="n">
        <f t="shared" si="20"/>
        <v>11578983129.158854</v>
      </c>
      <c r="K26" s="9" t="n">
        <f t="shared" si="20"/>
        <v>12823459666.157583</v>
      </c>
      <c r="L26" s="9" t="n">
        <f t="shared" si="20"/>
        <v>14117059907.660202</v>
      </c>
      <c r="M26" s="9" t="n">
        <f t="shared" si="20"/>
        <v>13236145220.608841</v>
      </c>
      <c r="N26" s="9" t="n">
        <f t="shared" si="20"/>
        <v>13847304867.696037</v>
      </c>
      <c r="O26" s="9" t="n">
        <f t="shared" si="20"/>
        <v>12588426776.423359</v>
      </c>
      <c r="P26" s="9" t="n">
        <f t="shared" si="20"/>
        <v>12262386091.229744</v>
      </c>
      <c r="Q26" s="9" t="n">
        <f t="shared" si="20"/>
        <v>9370184751.7198448</v>
      </c>
      <c r="R26" s="9" t="n">
        <f t="shared" si="20"/>
        <v>7217181059.8553553</v>
      </c>
      <c r="S26" s="9" t="n">
        <f t="shared" si="20"/>
        <v>7792327703.1662025</v>
      </c>
      <c r="T26" s="9" t="n">
        <f t="shared" si="20"/>
        <v>9546453799.9507828</v>
      </c>
      <c r="U26" s="9" t="n">
        <f t="shared" si="20"/>
        <v>8888302592.4041386</v>
      </c>
      <c r="V26" s="9" t="n">
        <f t="shared" si="20"/>
        <v>15597658185.605846</v>
      </c>
      <c r="W26" s="9" t="n">
        <f t="shared" si="20"/>
        <v>9578556354.5519218</v>
      </c>
      <c r="X26" s="9" t="n">
        <f t="shared" si="20"/>
        <v>8573975228.8973703</v>
      </c>
      <c r="Y26" s="9" t="n">
        <f t="shared" si="20"/>
        <v>9931281512.7350006</v>
      </c>
      <c r="Z26" s="9" t="n">
        <f t="shared" si="20"/>
        <v>8465277187.3553848</v>
      </c>
      <c r="AA26" s="36" t="str">
        <f t="shared" si="7"/>
        <v>Other Services</v>
      </c>
      <c r="AB26" s="9" t="n">
        <f t="shared" si="2"/>
        <v>7217181059.8553553</v>
      </c>
      <c r="AC26" s="9" t="n">
        <f t="shared" si="3"/>
        <v>9931281512.7350006</v>
      </c>
      <c r="AD26" s="9" t="n">
        <f t="shared" si="4"/>
        <v>8465277187.3553848</v>
      </c>
      <c r="AE26" s="39" t="n">
        <f t="shared" si="8"/>
        <v>-0.14761481924560704</v>
      </c>
      <c r="AF26" s="39" t="n">
        <f t="shared" si="9"/>
        <v>0.17293401913420237</v>
      </c>
      <c r="AG26" s="16" t="n">
        <f t="shared" si="10"/>
        <v>9.657061471549809E-2</v>
      </c>
      <c r="AH26" s="16" t="n">
        <f t="shared" si="11"/>
        <v>-0.45727255421153623</v>
      </c>
      <c r="AI26" s="16" t="n">
        <f t="shared" si="12"/>
        <v>-0.43718924161299222</v>
      </c>
    </row>
    <row r="27">
      <c r="A27" s="14" t="str">
        <f t="shared" si="5"/>
        <v>Ships &amp; Submarines</v>
      </c>
      <c r="B27" s="14" t="n">
        <f t="shared" si="5"/>
        <v>1</v>
      </c>
      <c r="C27" s="9" t="n">
        <f t="shared" ref="C27:Z27" si="21">IF(C11="","",C11/VLOOKUP(C$1,deflator,2,FALSE))</f>
        <v>6858739780.3256655</v>
      </c>
      <c r="D27" s="9" t="n">
        <f t="shared" si="21"/>
        <v>5007991612.7685843</v>
      </c>
      <c r="E27" s="9" t="n">
        <f t="shared" si="21"/>
        <v>4594062965.4689951</v>
      </c>
      <c r="F27" s="9" t="n">
        <f t="shared" si="21"/>
        <v>7671382666.0975561</v>
      </c>
      <c r="G27" s="9" t="n">
        <f t="shared" si="21"/>
        <v>9888809115.8683186</v>
      </c>
      <c r="H27" s="9" t="n">
        <f t="shared" si="21"/>
        <v>10083189627.987261</v>
      </c>
      <c r="I27" s="9" t="n">
        <f t="shared" si="21"/>
        <v>5155719622.0796938</v>
      </c>
      <c r="J27" s="9" t="n">
        <f t="shared" si="21"/>
        <v>11087539194.438637</v>
      </c>
      <c r="K27" s="9" t="n">
        <f t="shared" si="21"/>
        <v>5755562806.457077</v>
      </c>
      <c r="L27" s="9" t="n">
        <f t="shared" si="21"/>
        <v>13419568087.419008</v>
      </c>
      <c r="M27" s="9" t="n">
        <f t="shared" si="21"/>
        <v>5219972408.4739265</v>
      </c>
      <c r="N27" s="9" t="n">
        <f t="shared" si="21"/>
        <v>7091539840.8380213</v>
      </c>
      <c r="O27" s="9" t="n">
        <f t="shared" si="21"/>
        <v>2863646110.0627241</v>
      </c>
      <c r="P27" s="9" t="n">
        <f t="shared" si="21"/>
        <v>9008039767.1455498</v>
      </c>
      <c r="Q27" s="9" t="n">
        <f t="shared" si="21"/>
        <v>3893631327.8829579</v>
      </c>
      <c r="R27" s="9" t="n">
        <f t="shared" si="21"/>
        <v>5184546332.8350363</v>
      </c>
      <c r="S27" s="9" t="n">
        <f t="shared" si="21"/>
        <v>6286976272.9311562</v>
      </c>
      <c r="T27" s="9" t="n">
        <f t="shared" si="21"/>
        <v>8382058264.414484</v>
      </c>
      <c r="U27" s="9" t="n">
        <f t="shared" si="21"/>
        <v>7689825843.4891148</v>
      </c>
      <c r="V27" s="9" t="n">
        <f t="shared" si="21"/>
        <v>13830115368.066238</v>
      </c>
      <c r="W27" s="9" t="n">
        <f t="shared" si="21"/>
        <v>12971336640.5821</v>
      </c>
      <c r="X27" s="9" t="n">
        <f t="shared" si="21"/>
        <v>8584120005.5124769</v>
      </c>
      <c r="Y27" s="9" t="n">
        <f t="shared" si="21"/>
        <v>8574847218.9040003</v>
      </c>
      <c r="Z27" s="9" t="n">
        <f t="shared" si="21"/>
        <v>7183723289.2607164</v>
      </c>
      <c r="AA27" s="36" t="str">
        <f t="shared" si="7"/>
        <v>Ships &amp; Submarines</v>
      </c>
      <c r="AB27" s="9" t="n">
        <f t="shared" si="2"/>
        <v>5184546332.8350363</v>
      </c>
      <c r="AC27" s="9" t="n">
        <f t="shared" si="3"/>
        <v>8574847218.9040003</v>
      </c>
      <c r="AD27" s="9" t="n">
        <f t="shared" si="4"/>
        <v>7183723289.2607164</v>
      </c>
      <c r="AE27" s="39" t="n">
        <f t="shared" si="8"/>
        <v>-0.1622330863897411</v>
      </c>
      <c r="AF27" s="39" t="n">
        <f t="shared" si="9"/>
        <v>0.385603064971064</v>
      </c>
      <c r="AG27" s="16" t="n">
        <f t="shared" si="10"/>
        <v>9.6684877620127258E-2</v>
      </c>
      <c r="AH27" s="16" t="n">
        <f t="shared" si="11"/>
        <v>-0.48057387099980764</v>
      </c>
      <c r="AI27" s="16" t="n">
        <f t="shared" si="12"/>
        <v>-9.9211231433601332E-2</v>
      </c>
    </row>
    <row r="28">
      <c r="A28" s="14" t="str">
        <f t="shared" si="5"/>
        <v>Space Systems</v>
      </c>
      <c r="B28" s="14" t="n">
        <f t="shared" si="5"/>
        <v>1</v>
      </c>
      <c r="C28" s="9" t="n">
        <f t="shared" ref="C28:Z28" si="22">IF(C12="","",C12/VLOOKUP(C$1,deflator,2,FALSE))</f>
        <v>2295318181.4370165</v>
      </c>
      <c r="D28" s="9" t="n">
        <f t="shared" si="22"/>
        <v>2393251128.1390862</v>
      </c>
      <c r="E28" s="9" t="n">
        <f t="shared" si="22"/>
        <v>1318207378.2348175</v>
      </c>
      <c r="F28" s="9" t="n">
        <f t="shared" si="22"/>
        <v>4077669291.7646818</v>
      </c>
      <c r="G28" s="9" t="n">
        <f t="shared" si="22"/>
        <v>3637178543.2942386</v>
      </c>
      <c r="H28" s="9" t="n">
        <f t="shared" si="22"/>
        <v>4340142036.2492371</v>
      </c>
      <c r="I28" s="9" t="n">
        <f t="shared" si="22"/>
        <v>1819897668.1449494</v>
      </c>
      <c r="J28" s="9" t="n">
        <f t="shared" si="22"/>
        <v>5846868806.9799223</v>
      </c>
      <c r="K28" s="9" t="n">
        <f t="shared" si="22"/>
        <v>4428978554.5455742</v>
      </c>
      <c r="L28" s="9" t="n">
        <f t="shared" si="22"/>
        <v>5647505676.9761324</v>
      </c>
      <c r="M28" s="9" t="n">
        <f t="shared" si="22"/>
        <v>2145925915.5840662</v>
      </c>
      <c r="N28" s="9" t="n">
        <f t="shared" si="22"/>
        <v>4424312962.8916693</v>
      </c>
      <c r="O28" s="9" t="n">
        <f t="shared" si="22"/>
        <v>2770295596.7855186</v>
      </c>
      <c r="P28" s="9" t="n">
        <f t="shared" si="22"/>
        <v>3676284607.4990625</v>
      </c>
      <c r="Q28" s="9" t="n">
        <f t="shared" si="22"/>
        <v>3302646093.7964978</v>
      </c>
      <c r="R28" s="9" t="n">
        <f t="shared" si="22"/>
        <v>1301727475.6670952</v>
      </c>
      <c r="S28" s="9" t="n">
        <f t="shared" si="22"/>
        <v>1391120090.4080329</v>
      </c>
      <c r="T28" s="9" t="n">
        <f t="shared" si="22"/>
        <v>1371332818.1764739</v>
      </c>
      <c r="U28" s="9" t="n">
        <f t="shared" si="22"/>
        <v>1482117911.7670541</v>
      </c>
      <c r="V28" s="9" t="n">
        <f t="shared" si="22"/>
        <v>2442880424.2372713</v>
      </c>
      <c r="W28" s="9" t="n">
        <f t="shared" si="22"/>
        <v>1846821775.0648286</v>
      </c>
      <c r="X28" s="9" t="n">
        <f t="shared" si="22"/>
        <v>2567193011.3147435</v>
      </c>
      <c r="Y28" s="9" t="n">
        <f t="shared" si="22"/>
        <v>2749472007.2628002</v>
      </c>
      <c r="Z28" s="9" t="n">
        <f t="shared" si="22"/>
        <v>2376214556.1789813</v>
      </c>
      <c r="AA28" s="36" t="str">
        <f t="shared" si="7"/>
        <v>Space Systems</v>
      </c>
      <c r="AB28" s="9" t="n">
        <f t="shared" si="2"/>
        <v>1301727475.6670952</v>
      </c>
      <c r="AC28" s="9" t="n">
        <f t="shared" si="3"/>
        <v>2749472007.2628002</v>
      </c>
      <c r="AD28" s="9" t="n">
        <f t="shared" si="4"/>
        <v>2376214556.1789813</v>
      </c>
      <c r="AE28" s="42" t="n">
        <f t="shared" si="8"/>
        <v>-0.13575604701479038</v>
      </c>
      <c r="AF28" s="41" t="n">
        <f t="shared" si="9"/>
        <v>0.82543166722454298</v>
      </c>
      <c r="AG28" s="16" t="n">
        <f t="shared" si="10"/>
        <v>2.8914873273768234E-2</v>
      </c>
      <c r="AH28" s="16" t="n">
        <f t="shared" si="11"/>
        <v>-2.7289861344361399E-2</v>
      </c>
      <c r="AI28" s="16" t="n">
        <f t="shared" si="12"/>
        <v>-0.7060885575227952</v>
      </c>
    </row>
    <row r="29">
      <c r="A29" s="14" t="str">
        <f t="shared" si="5"/>
        <v>Unlabeled</v>
      </c>
      <c r="B29" s="14" t="n">
        <f t="shared" si="5"/>
        <v>1</v>
      </c>
      <c r="C29" s="9" t="n">
        <f t="shared" ref="C29:Z29" si="23">IF(C13="","",C13/VLOOKUP(C$1,deflator,2,FALSE))</f>
        <v>23862309.596109979</v>
      </c>
      <c r="D29" s="9" t="n">
        <f t="shared" si="23"/>
        <v>1880881.5659378313</v>
      </c>
      <c r="E29" s="9" t="n">
        <f t="shared" si="23"/>
        <v>3308336.1097386042</v>
      </c>
      <c r="F29" s="9" t="n">
        <f t="shared" si="23"/>
        <v>7199280.4857482165</v>
      </c>
      <c r="G29" s="9" t="n">
        <f t="shared" si="23"/>
        <v>2532713.8208026215</v>
      </c>
      <c r="H29" s="9" t="n">
        <f t="shared" si="23"/>
        <v>3140944.9620603425</v>
      </c>
      <c r="I29" s="9" t="n">
        <f t="shared" si="23"/>
        <v>91059603.16348967</v>
      </c>
      <c r="J29" s="9" t="n">
        <f t="shared" si="23"/>
        <v>22438882.792912826</v>
      </c>
      <c r="K29" s="9" t="n">
        <f t="shared" si="23"/>
        <v>36196.590558624397</v>
      </c>
      <c r="L29" s="9" t="n">
        <f t="shared" si="23"/>
        <v>-19151.481785637468</v>
      </c>
      <c r="M29" s="9" t="n">
        <f t="shared" si="23"/>
        <v>-4076.8694092962141</v>
      </c>
      <c r="N29" s="9" t="n">
        <f t="shared" si="23"/>
        <v>-98581.070517105414</v>
      </c>
      <c r="O29" s="9" t="n">
        <f t="shared" si="23"/>
        <v>-6297.570529728423</v>
      </c>
      <c r="P29" s="9" t="n">
        <f t="shared" si="23"/>
        <v>-158.65226055993136</v>
      </c>
      <c r="Q29" s="9" t="str">
        <f t="shared" si="23"/>
      </c>
      <c r="R29" s="9" t="str">
        <f t="shared" si="23"/>
      </c>
      <c r="S29" s="9" t="str">
        <f t="shared" si="23"/>
      </c>
      <c r="T29" s="9" t="n">
        <f t="shared" si="23"/>
        <v>0</v>
      </c>
      <c r="U29" s="9" t="str">
        <f t="shared" si="23"/>
      </c>
      <c r="V29" s="9" t="str">
        <f t="shared" si="23"/>
      </c>
      <c r="W29" s="9" t="n">
        <f t="shared" si="23"/>
        <v>11052.308238434549</v>
      </c>
      <c r="X29" s="9" t="n">
        <f t="shared" si="23"/>
        <v>0</v>
      </c>
      <c r="Y29" s="9" t="str">
        <f t="shared" si="23"/>
      </c>
      <c r="Z29" s="9" t="n">
        <f t="shared" si="23"/>
        <v>154017.33548965908</v>
      </c>
      <c r="AA29" s="36" t="str">
        <f t="shared" si="7"/>
        <v>Unlabeled</v>
      </c>
      <c r="AB29" s="9" t="str">
        <f t="shared" si="2"/>
      </c>
      <c r="AC29" s="9" t="str">
        <f t="shared" si="3"/>
      </c>
      <c r="AD29" s="9" t="n">
        <f t="shared" si="4"/>
        <v>154017.33548965908</v>
      </c>
      <c r="AE29" s="39" t="e">
        <f t="shared" si="8"/>
        <v>#VALUE!</v>
      </c>
      <c r="AF29" s="39" t="e">
        <f t="shared" si="9"/>
        <v>#VALUE!</v>
      </c>
      <c r="AG29" s="16" t="n">
        <f t="shared" si="10"/>
        <v>0</v>
      </c>
      <c r="AH29" s="16" t="e">
        <f t="shared" si="11"/>
        <v>#VALUE!</v>
      </c>
      <c r="AI29" s="16" t="e">
        <f t="shared" si="12"/>
        <v>#VALUE!</v>
      </c>
    </row>
    <row r="30">
      <c r="A30" s="14" t="str">
        <f>A14</f>
        <v>Grand Total</v>
      </c>
      <c r="B30" s="14"/>
      <c r="C30" s="9" t="n">
        <f t="shared" ref="C30:Z30" si="24">IF(C14="","",C14/VLOOKUP(C$1,deflator,2,FALSE))</f>
        <v>63950361358.811852</v>
      </c>
      <c r="D30" s="9" t="n">
        <f t="shared" si="24"/>
        <v>71329302182.379211</v>
      </c>
      <c r="E30" s="9" t="n">
        <f t="shared" si="24"/>
        <v>65006261342.854187</v>
      </c>
      <c r="F30" s="9" t="n">
        <f t="shared" si="24"/>
        <v>92407437607.36644</v>
      </c>
      <c r="G30" s="9" t="n">
        <f t="shared" si="24"/>
        <v>107188438106.61255</v>
      </c>
      <c r="H30" s="9" t="n">
        <f t="shared" si="24"/>
        <v>118668258143.0508</v>
      </c>
      <c r="I30" s="9" t="n">
        <f t="shared" si="24"/>
        <v>91199006647.452789</v>
      </c>
      <c r="J30" s="9" t="n">
        <f t="shared" si="24"/>
        <v>135352248164.54762</v>
      </c>
      <c r="K30" s="9" t="n">
        <f t="shared" si="24"/>
        <v>119518983872.16049</v>
      </c>
      <c r="L30" s="9" t="n">
        <f t="shared" si="24"/>
        <v>138788250242.04245</v>
      </c>
      <c r="M30" s="9" t="n">
        <f t="shared" si="24"/>
        <v>100547924260.85745</v>
      </c>
      <c r="N30" s="9" t="n">
        <f t="shared" si="24"/>
        <v>108376268087.95496</v>
      </c>
      <c r="O30" s="9" t="n">
        <f t="shared" si="24"/>
        <v>91611393755.058746</v>
      </c>
      <c r="P30" s="9" t="n">
        <f t="shared" si="24"/>
        <v>109175553659.8067</v>
      </c>
      <c r="Q30" s="9" t="n">
        <f t="shared" si="24"/>
        <v>71163475563.541183</v>
      </c>
      <c r="R30" s="9" t="n">
        <f t="shared" si="24"/>
        <v>79613256415.679382</v>
      </c>
      <c r="S30" s="9" t="n">
        <f t="shared" si="24"/>
        <v>76406257982.185593</v>
      </c>
      <c r="T30" s="9" t="n">
        <f t="shared" si="24"/>
        <v>78720437295.04454</v>
      </c>
      <c r="U30" s="9" t="n">
        <f t="shared" si="24"/>
        <v>84411115288.389465</v>
      </c>
      <c r="V30" s="9" t="n">
        <f t="shared" si="24"/>
        <v>116789184565.91551</v>
      </c>
      <c r="W30" s="9" t="n">
        <f t="shared" si="24"/>
        <v>112645691927.72707</v>
      </c>
      <c r="X30" s="9" t="n">
        <f t="shared" si="24"/>
        <v>88784515394.840698</v>
      </c>
      <c r="Y30" s="9" t="n">
        <f t="shared" si="24"/>
        <v>90701780452.564804</v>
      </c>
      <c r="Z30" s="9" t="n">
        <f t="shared" si="24"/>
        <v>89012229684.588913</v>
      </c>
      <c r="AA30" s="36" t="str">
        <f t="shared" si="7"/>
        <v>Grand Total</v>
      </c>
      <c r="AB30" s="9" t="n">
        <f t="shared" si="2"/>
        <v>79613256415.679382</v>
      </c>
      <c r="AC30" s="9" t="n">
        <f t="shared" si="3"/>
        <v>90701780452.564804</v>
      </c>
      <c r="AD30" s="9" t="n">
        <f t="shared" si="4"/>
        <v>89012229684.588913</v>
      </c>
      <c r="AE30" s="40" t="n">
        <f t="shared" si="8"/>
        <v>-1.8627536962843805E-2</v>
      </c>
      <c r="AF30" s="39" t="n">
        <f t="shared" si="9"/>
        <v>0.11805789251773979</v>
      </c>
      <c r="AG30" s="16" t="n">
        <f t="shared" si="10"/>
        <v>0.99999999999999989</v>
      </c>
      <c r="AH30" s="16" t="n">
        <f t="shared" si="11"/>
        <v>-0.23783841786864568</v>
      </c>
      <c r="AI30" s="16" t="n">
        <f t="shared" si="12"/>
        <v>-0.33388610046388068</v>
      </c>
    </row>
    <row r="31">
      <c r="A31" s="14" t="s">
        <v>33</v>
      </c>
      <c r="B31" s="14"/>
      <c r="C31" s="14" t="b">
        <f t="shared" ref="C31:Z31" si="25">C30=SUM(C18:C29)</f>
        <v>0</v>
      </c>
      <c r="D31" s="14" t="b">
        <f t="shared" si="25"/>
        <v>1</v>
      </c>
      <c r="E31" s="14" t="b">
        <f t="shared" si="25"/>
        <v>1</v>
      </c>
      <c r="F31" s="14" t="b">
        <f t="shared" si="25"/>
        <v>0</v>
      </c>
      <c r="G31" s="14" t="b">
        <f t="shared" si="25"/>
        <v>1</v>
      </c>
      <c r="H31" s="14" t="b">
        <f t="shared" si="25"/>
        <v>1</v>
      </c>
      <c r="I31" s="14" t="b">
        <f t="shared" si="25"/>
        <v>1</v>
      </c>
      <c r="J31" s="14" t="b">
        <f t="shared" si="25"/>
        <v>1</v>
      </c>
      <c r="K31" s="14" t="b">
        <f t="shared" si="25"/>
        <v>0</v>
      </c>
      <c r="L31" s="14" t="b">
        <f t="shared" si="25"/>
        <v>1</v>
      </c>
      <c r="M31" s="14" t="b">
        <f t="shared" si="25"/>
        <v>1</v>
      </c>
      <c r="N31" s="14" t="b">
        <f t="shared" si="25"/>
        <v>1</v>
      </c>
      <c r="O31" s="14" t="b">
        <f t="shared" si="25"/>
        <v>0</v>
      </c>
      <c r="P31" s="14" t="b">
        <f t="shared" si="25"/>
        <v>1</v>
      </c>
      <c r="Q31" s="14" t="b">
        <f t="shared" si="25"/>
        <v>1</v>
      </c>
      <c r="R31" s="14" t="b">
        <f t="shared" si="25"/>
        <v>1</v>
      </c>
      <c r="S31" s="14" t="b">
        <f t="shared" si="25"/>
        <v>1</v>
      </c>
      <c r="T31" s="14" t="b">
        <f t="shared" si="25"/>
        <v>1</v>
      </c>
      <c r="U31" s="14" t="b">
        <f t="shared" si="25"/>
        <v>1</v>
      </c>
      <c r="V31" s="14" t="b">
        <f t="shared" si="25"/>
        <v>1</v>
      </c>
      <c r="W31" s="14" t="b">
        <f t="shared" si="25"/>
        <v>1</v>
      </c>
      <c r="X31" s="14" t="b">
        <f t="shared" si="25"/>
        <v>1</v>
      </c>
      <c r="Y31" s="14" t="b">
        <f t="shared" si="25"/>
        <v>1</v>
      </c>
      <c r="Z31" s="14" t="b">
        <f t="shared" si="25"/>
        <v>1</v>
      </c>
    </row>
    <row r="32">
      <c r="A32" s="14"/>
      <c r="B32" s="14"/>
      <c r="C32" s="36"/>
      <c r="T32" s="21"/>
      <c r="U32" s="21"/>
      <c r="V32" s="21"/>
      <c r="W32" s="21"/>
      <c r="X32" s="21"/>
    </row>
    <row r="33">
      <c r="A33" s="14"/>
      <c r="B33" s="14"/>
      <c r="C33" s="36"/>
      <c r="T33" s="21"/>
      <c r="U33" s="21"/>
      <c r="V33" s="21"/>
      <c r="W33" s="21"/>
      <c r="X33" s="21"/>
    </row>
    <row r="34">
      <c r="A34" s="32" t="str">
        <f t="shared" ref="A34:A45" si="26">A18</f>
        <v>Aircraft</v>
      </c>
      <c r="B34" s="33" t="e">
        <f t="shared" ref="B34:Z34" si="27">B18/B$30</f>
        <v>#DIV/0!</v>
      </c>
      <c r="C34" s="33" t="n">
        <f t="shared" si="27"/>
        <v>0.26462571800253054</v>
      </c>
      <c r="D34" s="33" t="n">
        <f t="shared" si="27"/>
        <v>0.28165592166906595</v>
      </c>
      <c r="E34" s="33" t="n">
        <f t="shared" si="27"/>
        <v>0.26136708848007612</v>
      </c>
      <c r="F34" s="33" t="n">
        <f t="shared" si="27"/>
        <v>0.27462115707576751</v>
      </c>
      <c r="G34" s="33" t="n">
        <f t="shared" si="27"/>
        <v>0.25171029940524786</v>
      </c>
      <c r="H34" s="33" t="n">
        <f t="shared" si="27"/>
        <v>0.23008235453088824</v>
      </c>
      <c r="I34" s="33" t="n">
        <f t="shared" si="27"/>
        <v>0.2325478160516519</v>
      </c>
      <c r="J34" s="33" t="n">
        <f t="shared" si="27"/>
        <v>0.26683884893060489</v>
      </c>
      <c r="K34" s="33" t="n">
        <f t="shared" si="27"/>
        <v>0.24839290624653404</v>
      </c>
      <c r="L34" s="33" t="n">
        <f t="shared" si="27"/>
        <v>0.24637768654702449</v>
      </c>
      <c r="M34" s="33" t="n">
        <f t="shared" si="27"/>
        <v>0.2334970806983343</v>
      </c>
      <c r="N34" s="33" t="n">
        <f t="shared" si="27"/>
        <v>0.27407210585614644</v>
      </c>
      <c r="O34" s="33" t="n">
        <f t="shared" si="27"/>
        <v>0.29221942772208775</v>
      </c>
      <c r="P34" s="33" t="n">
        <f t="shared" si="27"/>
        <v>0.32630691984440197</v>
      </c>
      <c r="Q34" s="33" t="n">
        <f t="shared" si="27"/>
        <v>0.27277831432682653</v>
      </c>
      <c r="R34" s="33" t="n">
        <f t="shared" si="27"/>
        <v>0.32693392646123737</v>
      </c>
      <c r="S34" s="33" t="n">
        <f t="shared" si="27"/>
        <v>0.30216199889324868</v>
      </c>
      <c r="T34" s="33" t="n">
        <f t="shared" si="27"/>
        <v>0.27948825088071871</v>
      </c>
      <c r="U34" s="33" t="n">
        <f t="shared" si="27"/>
        <v>0.23698390471309685</v>
      </c>
      <c r="V34" s="33" t="n">
        <f t="shared" si="27"/>
        <v>0.25292601890749061</v>
      </c>
      <c r="W34" s="33" t="n">
        <f t="shared" si="27"/>
        <v>0.38413692950618084</v>
      </c>
      <c r="X34" s="33" t="n">
        <f t="shared" si="27"/>
        <v>0.23736124371054573</v>
      </c>
      <c r="Y34" s="33" t="n">
        <f t="shared" si="27"/>
        <v>0.1976888308847819</v>
      </c>
      <c r="Z34" s="33" t="n">
        <f t="shared" si="27"/>
        <v>0.30652581133273737</v>
      </c>
    </row>
    <row r="35">
      <c r="A35" s="32" t="str">
        <f t="shared" si="26"/>
        <v>Electronics, Comms, &amp; Sensors</v>
      </c>
      <c r="B35" s="33" t="e">
        <f t="shared" ref="B35:Z35" si="28">B19/B$30</f>
        <v>#DIV/0!</v>
      </c>
      <c r="C35" s="33" t="n">
        <f t="shared" si="28"/>
        <v>0.13459530952956966</v>
      </c>
      <c r="D35" s="33" t="n">
        <f t="shared" si="28"/>
        <v>0.12691276043182367</v>
      </c>
      <c r="E35" s="33" t="n">
        <f t="shared" si="28"/>
        <v>0.14624476649563239</v>
      </c>
      <c r="F35" s="33" t="n">
        <f t="shared" si="28"/>
        <v>0.12553159494237842</v>
      </c>
      <c r="G35" s="33" t="n">
        <f t="shared" si="28"/>
        <v>0.13571894903154452</v>
      </c>
      <c r="H35" s="33" t="n">
        <f t="shared" si="28"/>
        <v>0.12597943977684259</v>
      </c>
      <c r="I35" s="33" t="n">
        <f t="shared" si="28"/>
        <v>0.13022175581293594</v>
      </c>
      <c r="J35" s="33" t="n">
        <f t="shared" si="28"/>
        <v>0.12112351603737899</v>
      </c>
      <c r="K35" s="33" t="n">
        <f t="shared" si="28"/>
        <v>0.12000270746814345</v>
      </c>
      <c r="L35" s="33" t="n">
        <f t="shared" si="28"/>
        <v>0.1031157239103658</v>
      </c>
      <c r="M35" s="33" t="n">
        <f t="shared" si="28"/>
        <v>0.11195170884401244</v>
      </c>
      <c r="N35" s="33" t="n">
        <f t="shared" si="28"/>
        <v>0.10540755657799271</v>
      </c>
      <c r="O35" s="33" t="n">
        <f t="shared" si="28"/>
        <v>0.10418529881774842</v>
      </c>
      <c r="P35" s="33" t="n">
        <f t="shared" si="28"/>
        <v>0.10158098846059646</v>
      </c>
      <c r="Q35" s="33" t="n">
        <f t="shared" si="28"/>
        <v>0.12194353375107038</v>
      </c>
      <c r="R35" s="33" t="n">
        <f t="shared" si="28"/>
        <v>0.10571659477454336</v>
      </c>
      <c r="S35" s="33" t="n">
        <f t="shared" si="28"/>
        <v>0.11102190472268669</v>
      </c>
      <c r="T35" s="33" t="n">
        <f t="shared" si="28"/>
        <v>0.118192080827367</v>
      </c>
      <c r="U35" s="33" t="n">
        <f t="shared" si="28"/>
        <v>0.11382260702049314</v>
      </c>
      <c r="V35" s="33" t="n">
        <f t="shared" si="28"/>
        <v>0.10479950420940722</v>
      </c>
      <c r="W35" s="33" t="n">
        <f t="shared" si="28"/>
        <v>9.1341331565868045E-2</v>
      </c>
      <c r="X35" s="33" t="n">
        <f t="shared" si="28"/>
        <v>0.10615886184297738</v>
      </c>
      <c r="Y35" s="33" t="n">
        <f t="shared" si="28"/>
        <v>9.7671077584475269E-2</v>
      </c>
      <c r="Z35" s="33" t="n">
        <f t="shared" si="28"/>
        <v>0.1098062082123286</v>
      </c>
    </row>
    <row r="36">
      <c r="A36" s="32" t="str">
        <f t="shared" si="26"/>
        <v>Facilities and Construction</v>
      </c>
      <c r="B36" s="33" t="e">
        <f t="shared" ref="B36:Z36" si="29">B20/B$30</f>
        <v>#DIV/0!</v>
      </c>
      <c r="C36" s="33" t="n">
        <f t="shared" si="29"/>
        <v>0.12098911855465207</v>
      </c>
      <c r="D36" s="33" t="n">
        <f t="shared" si="29"/>
        <v>0.1359897695090927</v>
      </c>
      <c r="E36" s="33" t="n">
        <f t="shared" si="29"/>
        <v>0.11888261923863314</v>
      </c>
      <c r="F36" s="33" t="n">
        <f t="shared" si="29"/>
        <v>0.10787535837393986</v>
      </c>
      <c r="G36" s="33" t="n">
        <f t="shared" si="29"/>
        <v>0.11920495601719135</v>
      </c>
      <c r="H36" s="33" t="n">
        <f t="shared" si="29"/>
        <v>0.1100717991543322</v>
      </c>
      <c r="I36" s="33" t="n">
        <f t="shared" si="29"/>
        <v>0.13556015449175521</v>
      </c>
      <c r="J36" s="33" t="n">
        <f t="shared" si="29"/>
        <v>8.0038152479349492E-2</v>
      </c>
      <c r="K36" s="33" t="n">
        <f t="shared" si="29"/>
        <v>9.5463456950937539E-2</v>
      </c>
      <c r="L36" s="33" t="n">
        <f t="shared" si="29"/>
        <v>0.10705284294973427</v>
      </c>
      <c r="M36" s="33" t="n">
        <f t="shared" si="29"/>
        <v>0.12129077280161649</v>
      </c>
      <c r="N36" s="33" t="n">
        <f t="shared" si="29"/>
        <v>9.3275283520279209E-2</v>
      </c>
      <c r="O36" s="33" t="n">
        <f t="shared" si="29"/>
        <v>8.9973531552766578E-2</v>
      </c>
      <c r="P36" s="33" t="n">
        <f t="shared" si="29"/>
        <v>8.6064559718231917E-2</v>
      </c>
      <c r="Q36" s="33" t="n">
        <f t="shared" si="29"/>
        <v>0.10658845958669155</v>
      </c>
      <c r="R36" s="33" t="n">
        <f t="shared" si="29"/>
        <v>0.10646765040265316</v>
      </c>
      <c r="S36" s="33" t="n">
        <f t="shared" si="29"/>
        <v>0.10320804291667682</v>
      </c>
      <c r="T36" s="33" t="n">
        <f t="shared" si="29"/>
        <v>9.8997729341991303E-2</v>
      </c>
      <c r="U36" s="33" t="n">
        <f t="shared" si="29"/>
        <v>0.12850248620736993</v>
      </c>
      <c r="V36" s="33" t="n">
        <f t="shared" si="29"/>
        <v>8.566437438588663E-2</v>
      </c>
      <c r="W36" s="33" t="n">
        <f t="shared" si="29"/>
        <v>8.1394179167150846E-2</v>
      </c>
      <c r="X36" s="33" t="n">
        <f t="shared" si="29"/>
        <v>9.4233504396854198E-2</v>
      </c>
      <c r="Y36" s="33" t="n">
        <f t="shared" si="29"/>
        <v>0.10722296133951023</v>
      </c>
      <c r="Z36" s="33" t="n">
        <f t="shared" si="29"/>
        <v>9.4230589713611174E-2</v>
      </c>
    </row>
    <row r="37">
      <c r="A37" s="32" t="str">
        <f t="shared" si="26"/>
        <v>Land Vehicles</v>
      </c>
      <c r="B37" s="33" t="e">
        <f t="shared" ref="B37:Z37" si="30">B21/B$30</f>
        <v>#DIV/0!</v>
      </c>
      <c r="C37" s="33" t="n">
        <f t="shared" si="30"/>
        <v>4.1603919884792465E-2</v>
      </c>
      <c r="D37" s="33" t="n">
        <f t="shared" si="30"/>
        <v>1.5937401818790893E-2</v>
      </c>
      <c r="E37" s="33" t="n">
        <f t="shared" si="30"/>
        <v>3.1040164369798715E-2</v>
      </c>
      <c r="F37" s="33" t="n">
        <f t="shared" si="30"/>
        <v>3.248445396096223E-2</v>
      </c>
      <c r="G37" s="33" t="n">
        <f t="shared" si="30"/>
        <v>2.8210966290117157E-2</v>
      </c>
      <c r="H37" s="33" t="n">
        <f t="shared" si="30"/>
        <v>3.7899089224167938E-2</v>
      </c>
      <c r="I37" s="33" t="n">
        <f t="shared" si="30"/>
        <v>3.9848730031586704E-2</v>
      </c>
      <c r="J37" s="33" t="n">
        <f t="shared" si="30"/>
        <v>0.1002307085565894</v>
      </c>
      <c r="K37" s="33" t="n">
        <f t="shared" si="30"/>
        <v>0.10366548536040002</v>
      </c>
      <c r="L37" s="33" t="n">
        <f t="shared" si="30"/>
        <v>7.1118928061369963E-2</v>
      </c>
      <c r="M37" s="33" t="n">
        <f t="shared" si="30"/>
        <v>8.3152464688573111E-2</v>
      </c>
      <c r="N37" s="33" t="n">
        <f t="shared" si="30"/>
        <v>6.7234002168371748E-2</v>
      </c>
      <c r="O37" s="33" t="n">
        <f t="shared" si="30"/>
        <v>3.7107590208216239E-2</v>
      </c>
      <c r="P37" s="33" t="n">
        <f t="shared" si="30"/>
        <v>2.8941446547399087E-2</v>
      </c>
      <c r="Q37" s="33" t="n">
        <f t="shared" si="30"/>
        <v>2.6432045506080144E-2</v>
      </c>
      <c r="R37" s="33" t="n">
        <f t="shared" si="30"/>
        <v>2.5386469434962082E-2</v>
      </c>
      <c r="S37" s="33" t="n">
        <f t="shared" si="30"/>
        <v>2.373169376756731E-2</v>
      </c>
      <c r="T37" s="33" t="n">
        <f t="shared" si="30"/>
        <v>2.2384948885471875E-2</v>
      </c>
      <c r="U37" s="33" t="n">
        <f t="shared" si="30"/>
        <v>3.8397746745073444E-2</v>
      </c>
      <c r="V37" s="33" t="n">
        <f t="shared" si="30"/>
        <v>5.5163842354458516E-2</v>
      </c>
      <c r="W37" s="33" t="n">
        <f t="shared" si="30"/>
        <v>3.1149456686368909E-2</v>
      </c>
      <c r="X37" s="33" t="n">
        <f t="shared" si="30"/>
        <v>3.4547845770742533E-2</v>
      </c>
      <c r="Y37" s="33" t="n">
        <f t="shared" si="30"/>
        <v>2.086007803568202E-2</v>
      </c>
      <c r="Z37" s="33" t="n">
        <f t="shared" si="30"/>
        <v>2.7684393119075779E-2</v>
      </c>
    </row>
    <row r="38">
      <c r="A38" s="32" t="str">
        <f t="shared" si="26"/>
        <v>Missile Defense</v>
      </c>
      <c r="B38" s="33" t="e">
        <f t="shared" ref="B38:Z38" si="31">B22/B$30</f>
        <v>#DIV/0!</v>
      </c>
      <c r="C38" s="33" t="n">
        <f t="shared" si="31"/>
        <v>2.0972438441168712E-2</v>
      </c>
      <c r="D38" s="33" t="n">
        <f t="shared" si="31"/>
        <v>3.8327257908145319E-2</v>
      </c>
      <c r="E38" s="33" t="n">
        <f t="shared" si="31"/>
        <v>1.9120993636722594E-2</v>
      </c>
      <c r="F38" s="33" t="n">
        <f t="shared" si="31"/>
        <v>3.5784491504450171E-2</v>
      </c>
      <c r="G38" s="33" t="n">
        <f t="shared" si="31"/>
        <v>3.7439838700574726E-2</v>
      </c>
      <c r="H38" s="33" t="n">
        <f t="shared" si="31"/>
        <v>4.250490683659152E-2</v>
      </c>
      <c r="I38" s="33" t="n">
        <f t="shared" si="31"/>
        <v>2.0594096431802354E-2</v>
      </c>
      <c r="J38" s="33" t="n">
        <f t="shared" si="31"/>
        <v>3.5991885546090861E-2</v>
      </c>
      <c r="K38" s="33" t="n">
        <f t="shared" si="31"/>
        <v>3.0932767755014186E-2</v>
      </c>
      <c r="L38" s="33" t="n">
        <f t="shared" si="31"/>
        <v>3.5336580338725936E-2</v>
      </c>
      <c r="M38" s="33" t="n">
        <f t="shared" si="31"/>
        <v>3.9841066204794939E-2</v>
      </c>
      <c r="N38" s="33" t="n">
        <f t="shared" si="31"/>
        <v>4.3195987689645957E-2</v>
      </c>
      <c r="O38" s="33" t="n">
        <f t="shared" si="31"/>
        <v>3.5653844068920845E-2</v>
      </c>
      <c r="P38" s="33" t="n">
        <f t="shared" si="31"/>
        <v>3.0321584472179763E-2</v>
      </c>
      <c r="Q38" s="33" t="n">
        <f t="shared" si="31"/>
        <v>3.647281913353953E-2</v>
      </c>
      <c r="R38" s="33" t="n">
        <f t="shared" si="31"/>
        <v>4.601168484763081E-2</v>
      </c>
      <c r="S38" s="33" t="n">
        <f t="shared" si="31"/>
        <v>5.933527759500714E-2</v>
      </c>
      <c r="T38" s="33" t="n">
        <f t="shared" si="31"/>
        <v>3.6018766126915902E-2</v>
      </c>
      <c r="U38" s="33" t="n">
        <f t="shared" si="31"/>
        <v>4.8306875254826645E-2</v>
      </c>
      <c r="V38" s="33" t="n">
        <f t="shared" si="31"/>
        <v>4.8208538574562559E-2</v>
      </c>
      <c r="W38" s="33" t="n">
        <f t="shared" si="31"/>
        <v>3.465030592169803E-2</v>
      </c>
      <c r="X38" s="33" t="n">
        <f t="shared" si="31"/>
        <v>2.9631913148636894E-2</v>
      </c>
      <c r="Y38" s="33" t="n">
        <f t="shared" si="31"/>
        <v>3.0073254913169329E-2</v>
      </c>
      <c r="Z38" s="33" t="n">
        <f t="shared" si="31"/>
        <v>2.57931076739208E-2</v>
      </c>
    </row>
    <row r="39">
      <c r="A39" s="32" t="str">
        <f t="shared" si="26"/>
        <v>Ordnance and Missiles</v>
      </c>
      <c r="B39" s="33" t="e">
        <f t="shared" ref="B39:Z39" si="32">B23/B$30</f>
        <v>#DIV/0!</v>
      </c>
      <c r="C39" s="33" t="n">
        <f t="shared" si="32"/>
        <v>8.1365713098570366E-2</v>
      </c>
      <c r="D39" s="33" t="n">
        <f t="shared" si="32"/>
        <v>8.8176820476521589E-2</v>
      </c>
      <c r="E39" s="33" t="n">
        <f t="shared" si="32"/>
        <v>8.7427321923848209E-2</v>
      </c>
      <c r="F39" s="33" t="n">
        <f t="shared" si="32"/>
        <v>7.3299175953929985E-2</v>
      </c>
      <c r="G39" s="33" t="n">
        <f t="shared" si="32"/>
        <v>5.5074296873035986E-2</v>
      </c>
      <c r="H39" s="33" t="n">
        <f t="shared" si="32"/>
        <v>5.1248166189985754E-2</v>
      </c>
      <c r="I39" s="33" t="n">
        <f t="shared" si="32"/>
        <v>4.1379575146025756E-2</v>
      </c>
      <c r="J39" s="33" t="n">
        <f t="shared" si="32"/>
        <v>5.2698659429478073E-2</v>
      </c>
      <c r="K39" s="33" t="n">
        <f t="shared" si="32"/>
        <v>5.0385181056934535E-2</v>
      </c>
      <c r="L39" s="33" t="n">
        <f t="shared" si="32"/>
        <v>4.2898936658188398E-2</v>
      </c>
      <c r="M39" s="33" t="n">
        <f t="shared" si="32"/>
        <v>4.0057348421215111E-2</v>
      </c>
      <c r="N39" s="33" t="n">
        <f t="shared" si="32"/>
        <v>2.599083355607228E-2</v>
      </c>
      <c r="O39" s="33" t="n">
        <f t="shared" si="32"/>
        <v>3.5927227175308801E-2</v>
      </c>
      <c r="P39" s="33" t="n">
        <f t="shared" si="32"/>
        <v>4.0582812289369323E-2</v>
      </c>
      <c r="Q39" s="33" t="n">
        <f t="shared" si="32"/>
        <v>3.7731304229169225E-2</v>
      </c>
      <c r="R39" s="33" t="n">
        <f t="shared" si="32"/>
        <v>4.5943134876911929E-2</v>
      </c>
      <c r="S39" s="33" t="n">
        <f t="shared" si="32"/>
        <v>4.5044428389977527E-2</v>
      </c>
      <c r="T39" s="33" t="n">
        <f t="shared" si="32"/>
        <v>3.8091092166251964E-2</v>
      </c>
      <c r="U39" s="33" t="n">
        <f t="shared" si="32"/>
        <v>5.5479226582062544E-2</v>
      </c>
      <c r="V39" s="33" t="n">
        <f t="shared" si="32"/>
        <v>4.329725015814679E-2</v>
      </c>
      <c r="W39" s="33" t="n">
        <f t="shared" si="32"/>
        <v>3.4443994068223821E-2</v>
      </c>
      <c r="X39" s="33" t="n">
        <f t="shared" si="32"/>
        <v>4.5141605406706545E-2</v>
      </c>
      <c r="Y39" s="33" t="n">
        <f t="shared" si="32"/>
        <v>4.2710019131072717E-2</v>
      </c>
      <c r="Z39" s="33" t="n">
        <f t="shared" si="32"/>
        <v>6.6920765266220511E-2</v>
      </c>
    </row>
    <row r="40">
      <c r="A40" s="32" t="str">
        <f t="shared" si="26"/>
        <v>Other Products</v>
      </c>
      <c r="B40" s="33" t="e">
        <f t="shared" ref="B40:Z40" si="33">B24/B$30</f>
        <v>#DIV/0!</v>
      </c>
      <c r="C40" s="33" t="n">
        <f t="shared" si="33"/>
        <v>5.2646029986942046E-2</v>
      </c>
      <c r="D40" s="33" t="n">
        <f t="shared" si="33"/>
        <v>6.6217499507322489E-2</v>
      </c>
      <c r="E40" s="33" t="n">
        <f t="shared" si="33"/>
        <v>6.5956942449933859E-2</v>
      </c>
      <c r="F40" s="33" t="n">
        <f t="shared" si="33"/>
        <v>4.3890667438752369E-2</v>
      </c>
      <c r="G40" s="33" t="n">
        <f t="shared" si="33"/>
        <v>5.6661392519497637E-2</v>
      </c>
      <c r="H40" s="33" t="n">
        <f t="shared" si="33"/>
        <v>9.5146986316527307E-2</v>
      </c>
      <c r="I40" s="33" t="n">
        <f t="shared" si="33"/>
        <v>0.12114079861064657</v>
      </c>
      <c r="J40" s="33" t="n">
        <f t="shared" si="33"/>
        <v>6.9625930442128309E-2</v>
      </c>
      <c r="K40" s="33" t="n">
        <f t="shared" si="33"/>
        <v>9.1669246832608978E-2</v>
      </c>
      <c r="L40" s="33" t="n">
        <f t="shared" si="33"/>
        <v>8.1269006052604412E-2</v>
      </c>
      <c r="M40" s="33" t="n">
        <f t="shared" si="33"/>
        <v>7.420282185067989E-2</v>
      </c>
      <c r="N40" s="33" t="n">
        <f t="shared" si="33"/>
        <v>8.0506934810386913E-2</v>
      </c>
      <c r="O40" s="33" t="n">
        <f t="shared" si="33"/>
        <v>0.13100510255586556</v>
      </c>
      <c r="P40" s="33" t="n">
        <f t="shared" si="33"/>
        <v>8.4639124111167682E-2</v>
      </c>
      <c r="Q40" s="33" t="n">
        <f t="shared" si="33"/>
        <v>8.2758098317141843E-2</v>
      </c>
      <c r="R40" s="33" t="n">
        <f t="shared" si="33"/>
        <v>8.5902133594280269E-2</v>
      </c>
      <c r="S40" s="33" t="n">
        <f t="shared" si="33"/>
        <v>7.1503121801567038E-2</v>
      </c>
      <c r="T40" s="33" t="n">
        <f t="shared" si="33"/>
        <v>7.4854876638956569E-2</v>
      </c>
      <c r="U40" s="33" t="n">
        <f t="shared" si="33"/>
        <v>8.1131605761951317E-2</v>
      </c>
      <c r="V40" s="33" t="n">
        <f t="shared" si="33"/>
        <v>5.5429370221744531E-2</v>
      </c>
      <c r="W40" s="33" t="n">
        <f t="shared" si="33"/>
        <v>5.3363484442379761E-2</v>
      </c>
      <c r="X40" s="33" t="n">
        <f t="shared" si="33"/>
        <v>0.12722518307021261</v>
      </c>
      <c r="Y40" s="33" t="n">
        <f t="shared" si="33"/>
        <v>0.18059493071495719</v>
      </c>
      <c r="Z40" s="33" t="n">
        <f t="shared" si="33"/>
        <v>8.6005107856623089E-2</v>
      </c>
    </row>
    <row r="41">
      <c r="A41" s="32" t="str">
        <f t="shared" si="26"/>
        <v>Other R&amp;D and Knowledge Based</v>
      </c>
      <c r="B41" s="33" t="e">
        <f t="shared" ref="B41:Z41" si="34">B25/B$30</f>
        <v>#DIV/0!</v>
      </c>
      <c r="C41" s="33" t="n">
        <f t="shared" si="34"/>
        <v>8.2975125235167382E-2</v>
      </c>
      <c r="D41" s="33" t="n">
        <f t="shared" si="34"/>
        <v>7.7146819189627874E-2</v>
      </c>
      <c r="E41" s="33" t="n">
        <f t="shared" si="34"/>
        <v>8.0565663365426615E-2</v>
      </c>
      <c r="F41" s="33" t="n">
        <f t="shared" si="34"/>
        <v>7.3239610908767058E-2</v>
      </c>
      <c r="G41" s="33" t="n">
        <f t="shared" si="34"/>
        <v>7.0377831496893778E-2</v>
      </c>
      <c r="H41" s="33" t="n">
        <f t="shared" si="34"/>
        <v>7.2471400897600735E-2</v>
      </c>
      <c r="I41" s="33" t="n">
        <f t="shared" si="34"/>
        <v>7.4386515047596385E-2</v>
      </c>
      <c r="J41" s="33" t="n">
        <f t="shared" si="34"/>
        <v>6.2625877884729522E-2</v>
      </c>
      <c r="K41" s="33" t="n">
        <f t="shared" si="34"/>
        <v>6.6982953535751885E-2</v>
      </c>
      <c r="L41" s="33" t="n">
        <f t="shared" si="34"/>
        <v>7.373142030558337E-2</v>
      </c>
      <c r="M41" s="33" t="n">
        <f t="shared" si="34"/>
        <v>9.1109026078092029E-2</v>
      </c>
      <c r="N41" s="33" t="n">
        <f t="shared" si="34"/>
        <v>7.6289500457535769E-2</v>
      </c>
      <c r="O41" s="33" t="n">
        <f t="shared" si="34"/>
        <v>7.5018634434427259E-2</v>
      </c>
      <c r="P41" s="33" t="n">
        <f t="shared" si="34"/>
        <v>7.3061682528094946E-2</v>
      </c>
      <c r="Q41" s="33" t="n">
        <f t="shared" si="34"/>
        <v>8.2500974875515845E-2</v>
      </c>
      <c r="R41" s="33" t="n">
        <f t="shared" si="34"/>
        <v>8.5513115357014988E-2</v>
      </c>
      <c r="S41" s="33" t="n">
        <f t="shared" si="34"/>
        <v>8.1517655263055294E-2</v>
      </c>
      <c r="T41" s="33" t="n">
        <f t="shared" si="34"/>
        <v>8.6802823334001702E-2</v>
      </c>
      <c r="U41" s="33" t="n">
        <f t="shared" si="34"/>
        <v>8.3419763740969377E-2</v>
      </c>
      <c r="V41" s="33" t="n">
        <f t="shared" si="34"/>
        <v>8.16206439394844E-2</v>
      </c>
      <c r="W41" s="33" t="n">
        <f t="shared" si="34"/>
        <v>7.2941012278954248E-2</v>
      </c>
      <c r="X41" s="33" t="n">
        <f t="shared" si="34"/>
        <v>0.10352947704393062</v>
      </c>
      <c r="Y41" s="33" t="n">
        <f t="shared" si="34"/>
        <v>8.8832833097127598E-2</v>
      </c>
      <c r="Z41" s="33" t="n">
        <f t="shared" si="34"/>
        <v>8.0529606880886187E-2</v>
      </c>
    </row>
    <row r="42">
      <c r="A42" s="32" t="str">
        <f t="shared" si="26"/>
        <v>Other Services</v>
      </c>
      <c r="B42" s="33" t="e">
        <f t="shared" ref="B42:Z42" si="35">B26/B$30</f>
        <v>#DIV/0!</v>
      </c>
      <c r="C42" s="33" t="n">
        <f t="shared" si="35"/>
        <v>5.6710311231057763E-2</v>
      </c>
      <c r="D42" s="33" t="n">
        <f t="shared" si="35"/>
        <v>6.5847777422465947E-2</v>
      </c>
      <c r="E42" s="33" t="n">
        <f t="shared" si="35"/>
        <v>9.8394303166746702E-2</v>
      </c>
      <c r="F42" s="33" t="n">
        <f t="shared" si="35"/>
        <v>0.10605157413011615</v>
      </c>
      <c r="G42" s="33" t="n">
        <f t="shared" si="35"/>
        <v>0.11938897313219886</v>
      </c>
      <c r="H42" s="33" t="n">
        <f t="shared" si="35"/>
        <v>0.11302608909173964</v>
      </c>
      <c r="I42" s="33" t="n">
        <f t="shared" si="35"/>
        <v>0.12683422214093779</v>
      </c>
      <c r="J42" s="33" t="n">
        <f t="shared" si="35"/>
        <v>8.5547032178455523E-2</v>
      </c>
      <c r="K42" s="33" t="n">
        <f t="shared" si="35"/>
        <v>0.10729224137208003</v>
      </c>
      <c r="L42" s="33" t="n">
        <f t="shared" si="35"/>
        <v>0.10171653495912286</v>
      </c>
      <c r="M42" s="33" t="n">
        <f t="shared" si="35"/>
        <v>0.13164016381153254</v>
      </c>
      <c r="N42" s="33" t="n">
        <f t="shared" si="35"/>
        <v>0.12777063753900417</v>
      </c>
      <c r="O42" s="33" t="n">
        <f t="shared" si="35"/>
        <v>0.13741114789805531</v>
      </c>
      <c r="P42" s="33" t="n">
        <f t="shared" si="35"/>
        <v>0.11231805729549671</v>
      </c>
      <c r="Q42" s="33" t="n">
        <f t="shared" si="35"/>
        <v>0.13167126362951873</v>
      </c>
      <c r="R42" s="33" t="n">
        <f t="shared" si="35"/>
        <v>9.0653006606999834E-2</v>
      </c>
      <c r="S42" s="33" t="n">
        <f t="shared" si="35"/>
        <v>0.10198546439720962</v>
      </c>
      <c r="T42" s="33" t="n">
        <f t="shared" si="35"/>
        <v>0.12127033497248793</v>
      </c>
      <c r="U42" s="33" t="n">
        <f t="shared" si="35"/>
        <v>0.10529777461223407</v>
      </c>
      <c r="V42" s="33" t="n">
        <f t="shared" si="35"/>
        <v>0.1335539608704312</v>
      </c>
      <c r="W42" s="33" t="n">
        <f t="shared" si="35"/>
        <v>8.50326025845487E-2</v>
      </c>
      <c r="X42" s="33" t="n">
        <f t="shared" si="35"/>
        <v>9.657061471549809E-2</v>
      </c>
      <c r="Y42" s="33" t="n">
        <f t="shared" si="35"/>
        <v>0.10949378791884752</v>
      </c>
      <c r="Z42" s="33" t="n">
        <f t="shared" si="35"/>
        <v>9.5102405785718866E-2</v>
      </c>
    </row>
    <row r="43">
      <c r="A43" s="32" t="str">
        <f t="shared" si="26"/>
        <v>Ships &amp; Submarines</v>
      </c>
      <c r="B43" s="33" t="e">
        <f t="shared" ref="B43:Z43" si="36">B27/B$30</f>
        <v>#DIV/0!</v>
      </c>
      <c r="C43" s="33" t="n">
        <f t="shared" si="36"/>
        <v>0.10725099334220706</v>
      </c>
      <c r="D43" s="33" t="n">
        <f t="shared" si="36"/>
        <v>7.0209457537714848E-2</v>
      </c>
      <c r="E43" s="33" t="n">
        <f t="shared" si="36"/>
        <v>7.0671084147404167E-2</v>
      </c>
      <c r="F43" s="33" t="n">
        <f t="shared" si="36"/>
        <v>8.3016939596277872E-2</v>
      </c>
      <c r="G43" s="33" t="n">
        <f t="shared" si="36"/>
        <v>9.2256303856509583E-2</v>
      </c>
      <c r="H43" s="33" t="n">
        <f t="shared" si="36"/>
        <v>8.4969559558481914E-2</v>
      </c>
      <c r="I43" s="33" t="n">
        <f t="shared" si="36"/>
        <v>5.6532629154724401E-2</v>
      </c>
      <c r="J43" s="33" t="n">
        <f t="shared" si="36"/>
        <v>8.1916180520027443E-2</v>
      </c>
      <c r="K43" s="33" t="n">
        <f t="shared" si="36"/>
        <v>4.8156055381238211E-2</v>
      </c>
      <c r="L43" s="33" t="n">
        <f t="shared" si="36"/>
        <v>9.6690952324967661E-2</v>
      </c>
      <c r="M43" s="33" t="n">
        <f t="shared" si="36"/>
        <v>5.1915267737715223E-2</v>
      </c>
      <c r="N43" s="33" t="n">
        <f t="shared" si="36"/>
        <v>6.5434434733282559E-2</v>
      </c>
      <c r="O43" s="33" t="n">
        <f t="shared" si="36"/>
        <v>3.1258623984252991E-2</v>
      </c>
      <c r="P43" s="33" t="n">
        <f t="shared" si="36"/>
        <v>8.250967790110586E-2</v>
      </c>
      <c r="Q43" s="33" t="n">
        <f t="shared" si="36"/>
        <v>5.4713900593660186E-2</v>
      </c>
      <c r="R43" s="33" t="n">
        <f t="shared" si="36"/>
        <v>6.5121646397244576E-2</v>
      </c>
      <c r="S43" s="33" t="n">
        <f t="shared" si="36"/>
        <v>8.2283525446266298E-2</v>
      </c>
      <c r="T43" s="33" t="n">
        <f t="shared" si="36"/>
        <v>0.10647880718698872</v>
      </c>
      <c r="U43" s="33" t="n">
        <f t="shared" si="36"/>
        <v>9.1099682988631608E-2</v>
      </c>
      <c r="V43" s="33" t="n">
        <f t="shared" si="36"/>
        <v>0.11841948738207481</v>
      </c>
      <c r="W43" s="33" t="n">
        <f t="shared" si="36"/>
        <v>0.11515164422714405</v>
      </c>
      <c r="X43" s="33" t="n">
        <f t="shared" si="36"/>
        <v>9.6684877620127258E-2</v>
      </c>
      <c r="Y43" s="33" t="n">
        <f t="shared" si="36"/>
        <v>9.4538907352413798E-2</v>
      </c>
      <c r="Z43" s="33" t="n">
        <f t="shared" si="36"/>
        <v>8.0704902177104618E-2</v>
      </c>
    </row>
    <row r="44">
      <c r="A44" s="32" t="str">
        <f t="shared" si="26"/>
        <v>Space Systems</v>
      </c>
      <c r="B44" s="33" t="e">
        <f t="shared" ref="B44:Z44" si="37">B28/B$30</f>
        <v>#DIV/0!</v>
      </c>
      <c r="C44" s="33" t="n">
        <f t="shared" si="37"/>
        <v>3.5892184698667694E-2</v>
      </c>
      <c r="D44" s="33" t="n">
        <f t="shared" si="37"/>
        <v>3.3552145540690588E-2</v>
      </c>
      <c r="E44" s="33" t="n">
        <f t="shared" si="37"/>
        <v>2.0278160149564139E-2</v>
      </c>
      <c r="F44" s="33" t="n">
        <f t="shared" si="37"/>
        <v>4.4127068094783124E-2</v>
      </c>
      <c r="G44" s="33" t="n">
        <f t="shared" si="37"/>
        <v>3.3932564066999481E-2</v>
      </c>
      <c r="H44" s="33" t="n">
        <f t="shared" si="37"/>
        <v>3.657374014049599E-2</v>
      </c>
      <c r="I44" s="33" t="n">
        <f t="shared" si="37"/>
        <v>1.9955235643959502E-2</v>
      </c>
      <c r="J44" s="33" t="n">
        <f t="shared" si="37"/>
        <v>4.3197426612906265E-2</v>
      </c>
      <c r="K44" s="33" t="n">
        <f t="shared" si="37"/>
        <v>3.7056695188129145E-2</v>
      </c>
      <c r="L44" s="33" t="n">
        <f t="shared" si="37"/>
        <v>4.0691525882969599E-2</v>
      </c>
      <c r="M44" s="33" t="n">
        <f t="shared" si="37"/>
        <v>2.134231940996378E-2</v>
      </c>
      <c r="N44" s="33" t="n">
        <f t="shared" si="37"/>
        <v>4.0823632709893906E-2</v>
      </c>
      <c r="O44" s="33" t="n">
        <f t="shared" si="37"/>
        <v>3.0239640324569824E-2</v>
      </c>
      <c r="P44" s="33" t="n">
        <f t="shared" si="37"/>
        <v>3.3673148285141216E-2</v>
      </c>
      <c r="Q44" s="33" t="n">
        <f t="shared" si="37"/>
        <v>4.6409286050785939E-2</v>
      </c>
      <c r="R44" s="33" t="n">
        <f t="shared" si="37"/>
        <v>1.6350637246521766E-2</v>
      </c>
      <c r="S44" s="33" t="n">
        <f t="shared" si="37"/>
        <v>1.820688680673745E-2</v>
      </c>
      <c r="T44" s="33" t="n">
        <f t="shared" si="37"/>
        <v>1.7420289638848327E-2</v>
      </c>
      <c r="U44" s="33" t="n">
        <f t="shared" si="37"/>
        <v>1.7558326373291216E-2</v>
      </c>
      <c r="V44" s="33" t="n">
        <f t="shared" si="37"/>
        <v>2.0917008996312634E-2</v>
      </c>
      <c r="W44" s="33" t="n">
        <f t="shared" si="37"/>
        <v>1.6394961435806533E-2</v>
      </c>
      <c r="X44" s="33" t="n">
        <f t="shared" si="37"/>
        <v>2.8914873273768234E-2</v>
      </c>
      <c r="Y44" s="33" t="n">
        <f t="shared" si="37"/>
        <v>3.0313319027962395E-2</v>
      </c>
      <c r="Z44" s="33" t="n">
        <f t="shared" si="37"/>
        <v>2.6695371687677046E-2</v>
      </c>
    </row>
    <row r="45">
      <c r="A45" s="32" t="str">
        <f t="shared" si="26"/>
        <v>Unlabeled</v>
      </c>
      <c r="B45" s="33" t="e">
        <f t="shared" ref="B45:Z45" si="38">B29/B$30</f>
        <v>#DIV/0!</v>
      </c>
      <c r="C45" s="33" t="n">
        <f t="shared" si="38"/>
        <v>3.7313799467408236E-4</v>
      </c>
      <c r="D45" s="33" t="n">
        <f t="shared" si="38"/>
        <v>2.6368988738017874E-5</v>
      </c>
      <c r="E45" s="33" t="n">
        <f t="shared" si="38"/>
        <v>5.089257621338768E-5</v>
      </c>
      <c r="F45" s="33" t="n">
        <f t="shared" si="38"/>
        <v>7.7908019875386222E-5</v>
      </c>
      <c r="G45" s="33" t="n">
        <f t="shared" si="38"/>
        <v>2.3628610189128003E-5</v>
      </c>
      <c r="H45" s="33" t="n">
        <f t="shared" si="38"/>
        <v>2.6468282346185899E-5</v>
      </c>
      <c r="I45" s="33" t="n">
        <f t="shared" si="38"/>
        <v>9.9847143637756919E-4</v>
      </c>
      <c r="J45" s="33" t="n">
        <f t="shared" si="38"/>
        <v>1.6578138226144493E-4</v>
      </c>
      <c r="K45" s="33" t="n">
        <f t="shared" si="38"/>
        <v>3.0285222803886015E-7</v>
      </c>
      <c r="L45" s="33" t="n">
        <f t="shared" si="38"/>
        <v>-1.3799065664591832E-7</v>
      </c>
      <c r="M45" s="33" t="n">
        <f t="shared" si="38"/>
        <v>-4.0546529819147231E-8</v>
      </c>
      <c r="N45" s="33" t="n">
        <f t="shared" si="38"/>
        <v>-9.0961861167889585E-7</v>
      </c>
      <c r="O45" s="33" t="n">
        <f t="shared" si="38"/>
        <v>-6.8742219407405028E-8</v>
      </c>
      <c r="P45" s="33" t="n">
        <f t="shared" si="38"/>
        <v>-1.4531848499188298E-9</v>
      </c>
      <c r="Q45" s="33" t="e">
        <f t="shared" si="38"/>
        <v>#VALUE!</v>
      </c>
      <c r="R45" s="33" t="e">
        <f t="shared" si="38"/>
        <v>#VALUE!</v>
      </c>
      <c r="S45" s="33" t="e">
        <f t="shared" si="38"/>
        <v>#VALUE!</v>
      </c>
      <c r="T45" s="33" t="n">
        <f t="shared" si="38"/>
        <v>0</v>
      </c>
      <c r="U45" s="33" t="e">
        <f t="shared" si="38"/>
        <v>#VALUE!</v>
      </c>
      <c r="V45" s="33" t="e">
        <f t="shared" si="38"/>
        <v>#VALUE!</v>
      </c>
      <c r="W45" s="33" t="n">
        <f t="shared" si="38"/>
        <v>9.8115676234876842E-8</v>
      </c>
      <c r="X45" s="33" t="n">
        <f t="shared" si="38"/>
        <v>0</v>
      </c>
      <c r="Y45" s="33" t="e">
        <f t="shared" si="38"/>
        <v>#VALUE!</v>
      </c>
      <c r="Z45" s="33" t="n">
        <f t="shared" si="38"/>
        <v>1.730294095939547E-6</v>
      </c>
    </row>
    <row r="46">
      <c r="A46" s="1" t="s">
        <v>33</v>
      </c>
      <c r="B46" s="33" t="e">
        <f t="shared" ref="B46:Z46" si="39">IF(SUM(B34:B45)=1,SUM(B34:B45),FALSE)</f>
        <v>#DIV/0!</v>
      </c>
      <c r="C46" s="33" t="n">
        <f t="shared" si="39"/>
        <v>0.99999999999999978</v>
      </c>
      <c r="D46" s="33" t="n">
        <f t="shared" si="39"/>
        <v>0.99999999999999989</v>
      </c>
      <c r="E46" s="33" t="n">
        <f t="shared" si="39"/>
        <v>1</v>
      </c>
      <c r="F46" s="33" t="n">
        <f t="shared" si="39"/>
        <v>1.0000000000000002</v>
      </c>
      <c r="G46" s="33" t="n">
        <f t="shared" si="39"/>
        <v>1.0000000000000002</v>
      </c>
      <c r="H46" s="33" t="n">
        <f t="shared" si="39"/>
        <v>0.99999999999999989</v>
      </c>
      <c r="I46" s="33" t="n">
        <f t="shared" si="39"/>
        <v>0.99999999999999989</v>
      </c>
      <c r="J46" s="33" t="n">
        <f t="shared" si="39"/>
        <v>1.0000000000000002</v>
      </c>
      <c r="K46" s="33" t="n">
        <f t="shared" si="39"/>
        <v>1.0000000000000002</v>
      </c>
      <c r="L46" s="33" t="n">
        <f t="shared" si="39"/>
        <v>1.0000000000000002</v>
      </c>
      <c r="M46" s="33" t="n">
        <f t="shared" si="39"/>
        <v>1</v>
      </c>
      <c r="N46" s="33" t="n">
        <f t="shared" si="39"/>
        <v>1</v>
      </c>
      <c r="O46" s="33" t="n">
        <f t="shared" si="39"/>
        <v>0.99999999999999989</v>
      </c>
      <c r="P46" s="33" t="n">
        <f t="shared" si="39"/>
        <v>1</v>
      </c>
      <c r="Q46" s="33" t="e">
        <f t="shared" si="39"/>
        <v>#VALUE!</v>
      </c>
      <c r="R46" s="33" t="e">
        <f t="shared" si="39"/>
        <v>#VALUE!</v>
      </c>
      <c r="S46" s="33" t="e">
        <f t="shared" si="39"/>
        <v>#VALUE!</v>
      </c>
      <c r="T46" s="33" t="n">
        <f t="shared" si="39"/>
        <v>1</v>
      </c>
      <c r="U46" s="33" t="e">
        <f t="shared" si="39"/>
        <v>#VALUE!</v>
      </c>
      <c r="V46" s="33" t="e">
        <f t="shared" si="39"/>
        <v>#VALUE!</v>
      </c>
      <c r="W46" s="33" t="n">
        <f t="shared" si="39"/>
        <v>1</v>
      </c>
      <c r="X46" s="33" t="n">
        <f t="shared" si="39"/>
        <v>0.99999999999999989</v>
      </c>
      <c r="Y46" s="33" t="e">
        <f t="shared" si="39"/>
        <v>#VALUE!</v>
      </c>
      <c r="Z46" s="33" t="n">
        <f t="shared" si="39"/>
        <v>0.99999999999999978</v>
      </c>
    </row>
  </sheetData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M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31" hidden="0" customWidth="1"/>
    <col min="2" max="2" width="31" hidden="0" customWidth="1"/>
    <col min="3" max="3" width="7.85546875" hidden="0" customWidth="1"/>
    <col min="4" max="4" width="7.85546875" hidden="0" customWidth="1"/>
    <col min="5" max="5" width="7.85546875" hidden="0" customWidth="1"/>
    <col min="6" max="6" width="7.85546875" hidden="0" customWidth="1"/>
    <col min="7" max="7" width="7.85546875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8.42578125" hidden="0" customWidth="1"/>
    <col min="18" max="18" width="7.8554687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12.28515625" hidden="0" customWidth="1"/>
    <col min="26" max="26" width="33.5703125" hidden="0" customWidth="1"/>
    <col min="27" max="27" width="7.85546875" hidden="0" customWidth="1"/>
    <col min="28" max="28" width="7.85546875" hidden="0" customWidth="1"/>
  </cols>
  <sheetData>
    <row r="1">
      <c r="A1" s="1" t="s">
        <v>7</v>
      </c>
      <c r="B1" s="1" t="s">
        <v>57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Z1" s="1" t="s">
        <v>7</v>
      </c>
      <c r="AA1" s="7" t="n">
        <v>2021</v>
      </c>
      <c r="AB1" s="1" t="n">
        <v>2022</v>
      </c>
      <c r="AC1" s="1" t="s">
        <v>56</v>
      </c>
    </row>
    <row r="2">
      <c r="A2" s="1" t="s">
        <v>8</v>
      </c>
      <c r="B2" s="1" t="s">
        <v>48</v>
      </c>
      <c r="C2" s="16" t="n">
        <v>1.84893128012185E-3</v>
      </c>
      <c r="D2" s="16" t="n">
        <v>1.32681791462937E-3</v>
      </c>
      <c r="E2" s="16" t="n">
        <v>1.6166267363483401E-2</v>
      </c>
      <c r="F2" s="16" t="n">
        <v>4.89730839195145E-2</v>
      </c>
      <c r="G2" s="16" t="n">
        <v>7.3783107694365205E-2</v>
      </c>
      <c r="H2" s="16" t="n">
        <v>0.138929288083422</v>
      </c>
      <c r="I2" s="16" t="n">
        <v>0.120164639031243</v>
      </c>
      <c r="J2" s="16" t="n">
        <v>8.06068492196272E-2</v>
      </c>
      <c r="K2" s="16" t="n">
        <v>0.13358216683920801</v>
      </c>
      <c r="L2" s="16" t="n">
        <v>7.2987940198634096E-2</v>
      </c>
      <c r="M2" s="16" t="n">
        <v>6.2056647520033002E-2</v>
      </c>
      <c r="N2" s="16" t="n">
        <v>6.1391845764127297E-2</v>
      </c>
      <c r="O2" s="16" t="n">
        <v>9.7573987748658594E-2</v>
      </c>
      <c r="P2" s="16" t="n">
        <v>9.1014373506176097E-2</v>
      </c>
      <c r="Q2" s="16" t="n">
        <v>6.6172499377021299E-2</v>
      </c>
      <c r="R2" s="16" t="n">
        <v>6.3576318782090593E-2</v>
      </c>
      <c r="S2" s="16" t="n">
        <v>6.6842286531894196E-2</v>
      </c>
      <c r="T2" s="16" t="n">
        <v>5.9325329338222099E-2</v>
      </c>
      <c r="U2" s="16" t="n">
        <v>7.1005826232485594E-2</v>
      </c>
      <c r="V2" s="16" t="n">
        <v>8.7768118108565302E-2</v>
      </c>
      <c r="W2" s="16" t="n">
        <v>6.2485351252018498E-2</v>
      </c>
      <c r="X2" s="16" t="n">
        <v>7.6960720593012205E-2</v>
      </c>
      <c r="Y2" s="16" t="n">
        <v>7.5938293176147406E-2</v>
      </c>
      <c r="Z2" s="1" t="s">
        <v>8</v>
      </c>
      <c r="AA2" s="46" t="n">
        <f t="shared" ref="AA2:AA12" si="0">X2</f>
        <v>7.6960720593012205E-2</v>
      </c>
      <c r="AB2" s="46" t="n">
        <f t="shared" ref="AB2:AB12" si="1">Y2</f>
        <v>7.5938293176147406E-2</v>
      </c>
      <c r="AC2" s="46" t="n">
        <f t="shared" ref="AC2:AC12" si="2">MAX(C2:Y2)</f>
        <v>0.138929288083422</v>
      </c>
    </row>
    <row r="3">
      <c r="A3" s="1" t="s">
        <v>55</v>
      </c>
      <c r="B3" s="1" t="s">
        <v>48</v>
      </c>
      <c r="C3" s="16" t="n">
        <v>0.108015013496362</v>
      </c>
      <c r="D3" s="16" t="n">
        <v>3.2771283286830301E-2</v>
      </c>
      <c r="E3" s="16" t="n">
        <v>1.11885709579686E-2</v>
      </c>
      <c r="F3" s="16" t="n">
        <v>2.4199713793250002E-2</v>
      </c>
      <c r="G3" s="16" t="n">
        <v>1.10219181620932E-2</v>
      </c>
      <c r="H3" s="16" t="n">
        <v>1.25372127587874E-2</v>
      </c>
      <c r="I3" s="16" t="n">
        <v>5.1086513419771398E-3</v>
      </c>
      <c r="J3" s="16" t="n">
        <v>6.1446499794835796E-3</v>
      </c>
      <c r="K3" s="16" t="n">
        <v>5.8256578795496698E-3</v>
      </c>
      <c r="L3" s="16" t="n">
        <v>0.134901534834797</v>
      </c>
      <c r="M3" s="16" t="n">
        <v>0.15645216515187599</v>
      </c>
      <c r="N3" s="16" t="n">
        <v>0.126465239215999</v>
      </c>
      <c r="O3" s="16" t="n">
        <v>0.12713244510888</v>
      </c>
      <c r="P3" s="16" t="n">
        <v>0.182644695764478</v>
      </c>
      <c r="Q3" s="16" t="n">
        <v>0.14387728336674599</v>
      </c>
      <c r="R3" s="16" t="n">
        <v>7.5267669224172204E-2</v>
      </c>
      <c r="S3" s="16" t="n">
        <v>9.3335593059214794E-2</v>
      </c>
      <c r="T3" s="16" t="n">
        <v>7.8154661173566106E-2</v>
      </c>
      <c r="U3" s="16" t="n">
        <v>7.0919080131854204E-2</v>
      </c>
      <c r="V3" s="16" t="n">
        <v>9.9513030758404702E-2</v>
      </c>
      <c r="W3" s="16" t="n">
        <v>9.7537713349131194E-2</v>
      </c>
      <c r="X3" s="16" t="n">
        <v>5.2126766068697497E-2</v>
      </c>
      <c r="Y3" s="16" t="n">
        <v>5.9358374983114602E-2</v>
      </c>
      <c r="Z3" s="1" t="s">
        <v>55</v>
      </c>
      <c r="AA3" s="46" t="n">
        <f t="shared" si="0"/>
        <v>5.2126766068697497E-2</v>
      </c>
      <c r="AB3" s="46" t="n">
        <f t="shared" si="1"/>
        <v>5.9358374983114602E-2</v>
      </c>
      <c r="AC3" s="46" t="n">
        <f t="shared" si="2"/>
        <v>0.182644695764478</v>
      </c>
    </row>
    <row r="4">
      <c r="A4" s="1" t="s">
        <v>11</v>
      </c>
      <c r="B4" s="1" t="s">
        <v>48</v>
      </c>
      <c r="C4" s="16" t="n">
        <v>3.9110901469317901E-2</v>
      </c>
      <c r="D4" s="16" t="n">
        <v>0.16836635909514799</v>
      </c>
      <c r="E4" s="16" t="n">
        <v>0.128655535157843</v>
      </c>
      <c r="F4" s="16" t="n">
        <v>3.7408613754392299E-2</v>
      </c>
      <c r="G4" s="16" t="n">
        <v>6.4259105221985705E-2</v>
      </c>
      <c r="H4" s="16" t="n">
        <v>2.25914350682342E-2</v>
      </c>
      <c r="I4" s="16" t="n">
        <v>1.9042172313941601E-2</v>
      </c>
      <c r="J4" s="16" t="n">
        <v>-4.0061207980820898E-4</v>
      </c>
      <c r="K4" s="16" t="n">
        <v>2.7669922638114599E-3</v>
      </c>
      <c r="L4" s="16" t="n">
        <v>5.5134814304246401E-3</v>
      </c>
      <c r="M4" s="16" t="n">
        <v>7.3394534723090696E-3</v>
      </c>
      <c r="N4" s="16" t="n">
        <v>1.44942976785881E-2</v>
      </c>
      <c r="O4" s="16" t="n">
        <v>2.4753266778256799E-2</v>
      </c>
      <c r="P4" s="16" t="n">
        <v>1.3365569770976001E-2</v>
      </c>
      <c r="Q4" s="16" t="n">
        <v>4.4840204613744099E-2</v>
      </c>
      <c r="R4" s="16" t="n">
        <v>0.128913276140423</v>
      </c>
      <c r="S4" s="16" t="n">
        <v>0.14794446803962999</v>
      </c>
      <c r="T4" s="16" t="n">
        <v>0.147807696032425</v>
      </c>
      <c r="U4" s="16" t="n">
        <v>0.102752544339088</v>
      </c>
      <c r="V4" s="16" t="n">
        <v>8.3872616637050201E-2</v>
      </c>
      <c r="W4" s="16" t="n">
        <v>5.8358354107587503E-2</v>
      </c>
      <c r="X4" s="16" t="n">
        <v>3.9787703516379502E-2</v>
      </c>
      <c r="Y4" s="16" t="n">
        <v>3.2055982195031599E-2</v>
      </c>
      <c r="Z4" s="1" t="s">
        <v>11</v>
      </c>
      <c r="AA4" s="46" t="n">
        <f t="shared" si="0"/>
        <v>3.9787703516379502E-2</v>
      </c>
      <c r="AB4" s="46" t="n">
        <f t="shared" si="1"/>
        <v>3.2055982195031599E-2</v>
      </c>
      <c r="AC4" s="46" t="n">
        <f t="shared" si="2"/>
        <v>0.16836635909514799</v>
      </c>
    </row>
    <row r="5">
      <c r="A5" s="1" t="s">
        <v>18</v>
      </c>
      <c r="B5" s="1" t="s">
        <v>48</v>
      </c>
      <c r="C5" s="16"/>
      <c r="D5" s="16" t="n">
        <v>8.1240816374131004E-4</v>
      </c>
      <c r="E5" s="16"/>
      <c r="F5" s="16"/>
      <c r="G5" s="16" t="n">
        <v>7.1982629035662103E-4</v>
      </c>
      <c r="H5" s="16"/>
      <c r="I5" s="16"/>
      <c r="J5" s="16" t="n">
        <v>5.5272766368564901E-4</v>
      </c>
      <c r="K5" s="16" t="n">
        <v>2.7426233324863701E-3</v>
      </c>
      <c r="L5" s="16" t="n">
        <v>6.1154774478491001E-3</v>
      </c>
      <c r="M5" s="16" t="n">
        <v>2.7490908425998301E-2</v>
      </c>
      <c r="N5" s="16" t="n">
        <v>5.02142396775445E-2</v>
      </c>
      <c r="O5" s="16" t="n">
        <v>0.118048244976935</v>
      </c>
      <c r="P5" s="16" t="n">
        <v>4.3904380098876202E-3</v>
      </c>
      <c r="Q5" s="16" t="n">
        <v>3.2111133221731998E-3</v>
      </c>
      <c r="R5" s="16" t="n">
        <v>6.0513649339089502E-3</v>
      </c>
      <c r="S5" s="16" t="n">
        <v>1.7162056592723601E-2</v>
      </c>
      <c r="T5" s="16" t="n">
        <v>1.4282803182942399E-2</v>
      </c>
      <c r="U5" s="16" t="n">
        <v>9.9352272890152696E-3</v>
      </c>
      <c r="V5" s="16" t="n">
        <v>2.7821480612199599E-2</v>
      </c>
      <c r="W5" s="16" t="n">
        <v>2.82335108621206E-2</v>
      </c>
      <c r="X5" s="16" t="n">
        <v>1.1845933087887299E-2</v>
      </c>
      <c r="Y5" s="16" t="n">
        <v>1.2915156008630999E-2</v>
      </c>
      <c r="Z5" s="1" t="s">
        <v>18</v>
      </c>
      <c r="AA5" s="46" t="n">
        <f t="shared" si="0"/>
        <v>1.1845933087887299E-2</v>
      </c>
      <c r="AB5" s="46" t="n">
        <f t="shared" si="1"/>
        <v>1.2915156008630999E-2</v>
      </c>
      <c r="AC5" s="46" t="n">
        <f t="shared" si="2"/>
        <v>0.118048244976935</v>
      </c>
    </row>
    <row r="6">
      <c r="A6" s="1" t="s">
        <v>54</v>
      </c>
      <c r="B6" s="1" t="s">
        <v>48</v>
      </c>
      <c r="C6" s="16"/>
      <c r="D6" s="16"/>
      <c r="E6" s="16"/>
      <c r="F6" s="16"/>
      <c r="G6" s="16"/>
      <c r="H6" s="16" t="n">
        <v>0</v>
      </c>
      <c r="I6" s="16" t="n">
        <v>2.2173820165730901E-4</v>
      </c>
      <c r="J6" s="16" t="n">
        <v>0</v>
      </c>
      <c r="K6" s="16" t="n">
        <v>1.4283029950147E-3</v>
      </c>
      <c r="L6" s="16" t="n">
        <v>3.2321684223623999E-3</v>
      </c>
      <c r="M6" s="16" t="n">
        <v>1.19443611220566E-2</v>
      </c>
      <c r="N6" s="16" t="n">
        <v>3.5116099066550402E-2</v>
      </c>
      <c r="O6" s="16" t="n">
        <v>3.7831548541904098E-2</v>
      </c>
      <c r="P6" s="16" t="n">
        <v>3.9864821031646201E-2</v>
      </c>
      <c r="Q6" s="16" t="n">
        <v>5.07062879472042E-2</v>
      </c>
      <c r="R6" s="16" t="n">
        <v>9.0694336245196294E-2</v>
      </c>
      <c r="S6" s="16" t="n">
        <v>0.109828952925552</v>
      </c>
      <c r="T6" s="16" t="n">
        <v>0.113487050775087</v>
      </c>
      <c r="U6" s="16" t="n">
        <v>3.0536226815043199E-2</v>
      </c>
      <c r="V6" s="16" t="n">
        <v>3.5912480261684199E-2</v>
      </c>
      <c r="W6" s="16" t="n">
        <v>0.106491501515493</v>
      </c>
      <c r="X6" s="16" t="n">
        <v>0.141909011600448</v>
      </c>
      <c r="Y6" s="16" t="n">
        <v>0.148933557212164</v>
      </c>
      <c r="Z6" s="1" t="s">
        <v>54</v>
      </c>
      <c r="AA6" s="46" t="n">
        <f t="shared" si="0"/>
        <v>0.141909011600448</v>
      </c>
      <c r="AB6" s="46" t="n">
        <f t="shared" si="1"/>
        <v>0.148933557212164</v>
      </c>
      <c r="AC6" s="46" t="n">
        <f t="shared" si="2"/>
        <v>0.148933557212164</v>
      </c>
    </row>
    <row r="7">
      <c r="A7" s="1" t="s">
        <v>53</v>
      </c>
      <c r="B7" s="1" t="s">
        <v>48</v>
      </c>
      <c r="C7" s="16" t="n">
        <v>7.9434647564019994E-2</v>
      </c>
      <c r="D7" s="16" t="n">
        <v>6.8133225921306495E-2</v>
      </c>
      <c r="E7" s="16" t="n">
        <v>4.89264678510914E-2</v>
      </c>
      <c r="F7" s="16" t="n">
        <v>3.6803535282735701E-2</v>
      </c>
      <c r="G7" s="16" t="n">
        <v>3.1363853093783901E-2</v>
      </c>
      <c r="H7" s="16" t="n">
        <v>2.25197243727818E-2</v>
      </c>
      <c r="I7" s="16" t="n">
        <v>3.0378239246168001E-2</v>
      </c>
      <c r="J7" s="16" t="n">
        <v>2.1381135753378501E-2</v>
      </c>
      <c r="K7" s="16" t="n">
        <v>4.8116328891243301E-2</v>
      </c>
      <c r="L7" s="16" t="n">
        <v>3.3598351074058598E-2</v>
      </c>
      <c r="M7" s="16" t="n">
        <v>5.9635485031566501E-2</v>
      </c>
      <c r="N7" s="16" t="n">
        <v>4.4489051866434301E-2</v>
      </c>
      <c r="O7" s="16" t="n">
        <v>3.2555881210349802E-2</v>
      </c>
      <c r="P7" s="16" t="n">
        <v>4.7221970895442798E-2</v>
      </c>
      <c r="Q7" s="16" t="n">
        <v>6.5585815747435494E-2</v>
      </c>
      <c r="R7" s="16" t="n">
        <v>6.8796859498160806E-2</v>
      </c>
      <c r="S7" s="16" t="n">
        <v>3.9569949686183797E-2</v>
      </c>
      <c r="T7" s="16" t="n">
        <v>5.5548961032823502E-2</v>
      </c>
      <c r="U7" s="16" t="n">
        <v>6.3487408121269295E-2</v>
      </c>
      <c r="V7" s="16" t="n">
        <v>4.5822750421365702E-2</v>
      </c>
      <c r="W7" s="16" t="n">
        <v>5.0666920344975899E-2</v>
      </c>
      <c r="X7" s="16" t="n">
        <v>5.7356760339504903E-2</v>
      </c>
      <c r="Y7" s="16" t="n">
        <v>3.11961335531186E-2</v>
      </c>
      <c r="Z7" s="1" t="s">
        <v>53</v>
      </c>
      <c r="AA7" s="46" t="n">
        <f t="shared" si="0"/>
        <v>5.7356760339504903E-2</v>
      </c>
      <c r="AB7" s="46" t="n">
        <f t="shared" si="1"/>
        <v>3.11961335531186E-2</v>
      </c>
      <c r="AC7" s="46" t="n">
        <f t="shared" si="2"/>
        <v>7.9434647564019994E-2</v>
      </c>
    </row>
    <row r="8">
      <c r="A8" s="1" t="s">
        <v>52</v>
      </c>
      <c r="B8" s="1" t="s">
        <v>48</v>
      </c>
      <c r="C8" s="16" t="n">
        <v>3.3800414959340398E-3</v>
      </c>
      <c r="D8" s="16" t="n">
        <v>6.47575423686381E-3</v>
      </c>
      <c r="E8" s="16" t="n">
        <v>1.5314455212645401E-2</v>
      </c>
      <c r="F8" s="16" t="n">
        <v>1.7479084378482501E-2</v>
      </c>
      <c r="G8" s="16" t="n">
        <v>3.5646813305130302E-2</v>
      </c>
      <c r="H8" s="16" t="n">
        <v>2.27286719802638E-2</v>
      </c>
      <c r="I8" s="16" t="n">
        <v>3.40843658787294E-2</v>
      </c>
      <c r="J8" s="16" t="n">
        <v>4.82827337007922E-3</v>
      </c>
      <c r="K8" s="16" t="n">
        <v>4.1149349707954898E-3</v>
      </c>
      <c r="L8" s="16" t="n">
        <v>7.4902129315860596E-3</v>
      </c>
      <c r="M8" s="16" t="n">
        <v>7.4165223173547502E-3</v>
      </c>
      <c r="N8" s="16" t="n">
        <v>1.29443697201982E-2</v>
      </c>
      <c r="O8" s="16" t="n">
        <v>1.3781382712544799E-2</v>
      </c>
      <c r="P8" s="16" t="n">
        <v>2.2710143287018401E-2</v>
      </c>
      <c r="Q8" s="16" t="n">
        <v>1.96585758586609E-2</v>
      </c>
      <c r="R8" s="16" t="n">
        <v>1.9974326468682399E-2</v>
      </c>
      <c r="S8" s="16" t="n">
        <v>2.7644979023476901E-2</v>
      </c>
      <c r="T8" s="16" t="n">
        <v>3.8357957902339097E-2</v>
      </c>
      <c r="U8" s="16" t="n">
        <v>3.9234210811293802E-2</v>
      </c>
      <c r="V8" s="16" t="n">
        <v>3.6851131332418102E-2</v>
      </c>
      <c r="W8" s="16" t="n">
        <v>2.99535683755601E-2</v>
      </c>
      <c r="X8" s="16" t="n">
        <v>3.9230320102033499E-2</v>
      </c>
      <c r="Y8" s="16" t="n">
        <v>3.03544141161406E-2</v>
      </c>
      <c r="Z8" s="1" t="s">
        <v>52</v>
      </c>
      <c r="AA8" s="46" t="n">
        <f t="shared" si="0"/>
        <v>3.9230320102033499E-2</v>
      </c>
      <c r="AB8" s="46" t="n">
        <f t="shared" si="1"/>
        <v>3.03544141161406E-2</v>
      </c>
      <c r="AC8" s="46" t="n">
        <f t="shared" si="2"/>
        <v>3.9234210811293802E-2</v>
      </c>
    </row>
    <row r="9">
      <c r="A9" s="1" t="s">
        <v>51</v>
      </c>
      <c r="B9" s="1" t="s">
        <v>48</v>
      </c>
      <c r="C9" s="16" t="n">
        <v>3.5115085622735198E-3</v>
      </c>
      <c r="D9" s="16" t="n">
        <v>2.3167372695171002E-3</v>
      </c>
      <c r="E9" s="16" t="n">
        <v>1.8387269720114301E-3</v>
      </c>
      <c r="F9" s="16" t="n">
        <v>1.73542184651611E-3</v>
      </c>
      <c r="G9" s="16" t="n">
        <v>4.1944029402846399E-3</v>
      </c>
      <c r="H9" s="16" t="n">
        <v>4.8081851860860402E-3</v>
      </c>
      <c r="I9" s="16" t="n">
        <v>4.3971527089924E-3</v>
      </c>
      <c r="J9" s="16" t="n">
        <v>1.0136158654047499E-2</v>
      </c>
      <c r="K9" s="16" t="n">
        <v>8.8851973369619697E-3</v>
      </c>
      <c r="L9" s="16" t="n">
        <v>7.5975300853777404E-3</v>
      </c>
      <c r="M9" s="16" t="n">
        <v>1.9467207715897598E-2</v>
      </c>
      <c r="N9" s="16" t="n">
        <v>2.5881516920930901E-2</v>
      </c>
      <c r="O9" s="16" t="n">
        <v>2.5976093938854101E-2</v>
      </c>
      <c r="P9" s="16" t="n">
        <v>3.2488122858981797E-2</v>
      </c>
      <c r="Q9" s="16" t="n">
        <v>3.68847896872899E-2</v>
      </c>
      <c r="R9" s="16" t="n">
        <v>3.2399643537074703E-2</v>
      </c>
      <c r="S9" s="16" t="n">
        <v>2.5019683178962301E-2</v>
      </c>
      <c r="T9" s="16" t="n">
        <v>2.6486545277812398E-2</v>
      </c>
      <c r="U9" s="16" t="n">
        <v>2.3890736984877502E-2</v>
      </c>
      <c r="V9" s="16" t="n">
        <v>2.36373250472421E-2</v>
      </c>
      <c r="W9" s="16" t="n">
        <v>2.78631648630925E-2</v>
      </c>
      <c r="X9" s="16" t="n">
        <v>3.7915835070943101E-2</v>
      </c>
      <c r="Y9" s="16" t="n">
        <v>5.1603855632651199E-2</v>
      </c>
      <c r="Z9" s="1" t="s">
        <v>51</v>
      </c>
      <c r="AA9" s="46" t="n">
        <f t="shared" si="0"/>
        <v>3.7915835070943101E-2</v>
      </c>
      <c r="AB9" s="46" t="n">
        <f t="shared" si="1"/>
        <v>5.1603855632651199E-2</v>
      </c>
      <c r="AC9" s="46" t="n">
        <f t="shared" si="2"/>
        <v>5.1603855632651199E-2</v>
      </c>
    </row>
    <row r="10">
      <c r="A10" s="1" t="s">
        <v>50</v>
      </c>
      <c r="B10" s="1" t="s">
        <v>48</v>
      </c>
      <c r="C10" s="16" t="n">
        <v>6.3362102166942894E-2</v>
      </c>
      <c r="D10" s="16" t="n">
        <v>6.3685065384887302E-2</v>
      </c>
      <c r="E10" s="16" t="n">
        <v>0.10527969792065101</v>
      </c>
      <c r="F10" s="16" t="n">
        <v>5.3328040601864898E-2</v>
      </c>
      <c r="G10" s="16" t="n">
        <v>1.5273596404364299E-2</v>
      </c>
      <c r="H10" s="16" t="n">
        <v>5.0073977871416001E-2</v>
      </c>
      <c r="I10" s="16" t="n">
        <v>2.2688481161257299E-2</v>
      </c>
      <c r="J10" s="16" t="n">
        <v>2.1223617092235299E-3</v>
      </c>
      <c r="K10" s="16" t="n">
        <v>4.9549535594130799E-2</v>
      </c>
      <c r="L10" s="16" t="n">
        <v>5.6229251112934003E-2</v>
      </c>
      <c r="M10" s="16" t="n">
        <v>5.3653678999793501E-2</v>
      </c>
      <c r="N10" s="16" t="n">
        <v>9.0458735342852495E-2</v>
      </c>
      <c r="O10" s="16" t="n">
        <v>3.4436878494179098E-2</v>
      </c>
      <c r="P10" s="16" t="n">
        <v>0.111228845014129</v>
      </c>
      <c r="Q10" s="16" t="n">
        <v>0.128375499894826</v>
      </c>
      <c r="R10" s="16" t="n">
        <v>6.4226757930625406E-2</v>
      </c>
      <c r="S10" s="16" t="n">
        <v>1.2916259925051E-2</v>
      </c>
      <c r="T10" s="16" t="n">
        <v>7.9523602235521892E-3</v>
      </c>
      <c r="U10" s="16" t="n">
        <v>9.1640624745737993E-3</v>
      </c>
      <c r="V10" s="16" t="n">
        <v>1.4528358035156201E-2</v>
      </c>
      <c r="W10" s="16" t="n">
        <v>5.6529502649415697E-2</v>
      </c>
      <c r="X10" s="16" t="n">
        <v>0.13428545291224001</v>
      </c>
      <c r="Y10" s="16" t="n">
        <v>4.5805446856018797E-3</v>
      </c>
      <c r="Z10" s="1" t="s">
        <v>50</v>
      </c>
      <c r="AA10" s="46" t="n">
        <f t="shared" si="0"/>
        <v>0.13428545291224001</v>
      </c>
      <c r="AB10" s="46" t="n">
        <f t="shared" si="1"/>
        <v>4.5805446856018797E-3</v>
      </c>
      <c r="AC10" s="46" t="n">
        <f t="shared" si="2"/>
        <v>0.13428545291224001</v>
      </c>
    </row>
    <row r="11">
      <c r="A11" s="1" t="s">
        <v>49</v>
      </c>
      <c r="B11" s="1" t="s">
        <v>48</v>
      </c>
      <c r="C11" s="16"/>
      <c r="D11" s="16"/>
      <c r="E11" s="16" t="n">
        <v>2.9397495673348402E-5</v>
      </c>
      <c r="F11" s="16" t="n">
        <v>5.5661569805039701E-5</v>
      </c>
      <c r="G11" s="16" t="n">
        <v>1.7225525210404899E-4</v>
      </c>
      <c r="H11" s="16" t="n">
        <v>7.8817589056089804E-4</v>
      </c>
      <c r="I11" s="16" t="n">
        <v>3.5033133235268498E-4</v>
      </c>
      <c r="J11" s="16" t="n">
        <v>3.1924942614782598E-4</v>
      </c>
      <c r="K11" s="16" t="n">
        <v>5.9413424750698795E-4</v>
      </c>
      <c r="L11" s="16" t="n">
        <v>7.50296428433592E-4</v>
      </c>
      <c r="M11" s="16" t="n">
        <v>1.5366550377154599E-3</v>
      </c>
      <c r="N11" s="16" t="n">
        <v>2.62113093449835E-3</v>
      </c>
      <c r="O11" s="16" t="n">
        <v>7.3384606836096999E-3</v>
      </c>
      <c r="P11" s="16" t="n">
        <v>7.0792634929971402E-3</v>
      </c>
      <c r="Q11" s="16" t="n">
        <v>4.4500812402489499E-3</v>
      </c>
      <c r="R11" s="16" t="n">
        <v>4.1155119295399004E-3</v>
      </c>
      <c r="S11" s="16" t="n">
        <v>3.1870005244340298E-3</v>
      </c>
      <c r="T11" s="16" t="n">
        <v>3.68790271935135E-3</v>
      </c>
      <c r="U11" s="16" t="n">
        <v>7.5672393206847903E-3</v>
      </c>
      <c r="V11" s="16" t="n">
        <v>2.9603928688064001E-3</v>
      </c>
      <c r="W11" s="16" t="n">
        <v>4.1642944298006497E-3</v>
      </c>
      <c r="X11" s="16" t="n">
        <v>5.4417821674698202E-3</v>
      </c>
      <c r="Y11" s="16" t="n">
        <v>8.8683829556260307E-3</v>
      </c>
      <c r="Z11" s="1" t="s">
        <v>49</v>
      </c>
      <c r="AA11" s="46" t="n">
        <f t="shared" si="0"/>
        <v>5.4417821674698202E-3</v>
      </c>
      <c r="AB11" s="46" t="n">
        <f t="shared" si="1"/>
        <v>8.8683829556260307E-3</v>
      </c>
      <c r="AC11" s="46" t="n">
        <f t="shared" si="2"/>
        <v>8.8683829556260307E-3</v>
      </c>
    </row>
    <row r="12">
      <c r="A12" s="1" t="s">
        <v>47</v>
      </c>
      <c r="B12" s="1" t="s">
        <v>48</v>
      </c>
      <c r="C12" s="16" t="n">
        <v>5.11323100878579E-3</v>
      </c>
      <c r="D12" s="16" t="n">
        <v>4.0082709704623897E-3</v>
      </c>
      <c r="E12" s="16" t="n">
        <v>8.6913347283172702E-4</v>
      </c>
      <c r="F12" s="16" t="n">
        <v>6.6703094203298596E-3</v>
      </c>
      <c r="G12" s="16" t="n">
        <v>8.1841177280578999E-3</v>
      </c>
      <c r="H12" s="16" t="n">
        <v>3.45513431354609E-3</v>
      </c>
      <c r="I12" s="16" t="n">
        <v>2.5748778123244401E-3</v>
      </c>
      <c r="J12" s="16" t="n">
        <v>4.3231188181524398E-3</v>
      </c>
      <c r="K12" s="16" t="n">
        <v>6.8307745843374998E-3</v>
      </c>
      <c r="L12" s="16" t="n">
        <v>7.8091297164454296E-3</v>
      </c>
      <c r="M12" s="16" t="n">
        <v>1.5420557831248599E-2</v>
      </c>
      <c r="N12" s="16" t="n">
        <v>1.59636535291444E-2</v>
      </c>
      <c r="O12" s="16" t="n">
        <v>1.47716924219307E-2</v>
      </c>
      <c r="P12" s="16" t="n">
        <v>1.9218829079074601E-2</v>
      </c>
      <c r="Q12" s="16" t="n">
        <v>1.30704916468942E-2</v>
      </c>
      <c r="R12" s="16" t="n">
        <v>1.5435710708984701E-2</v>
      </c>
      <c r="S12" s="16" t="n">
        <v>2.0631219460340501E-2</v>
      </c>
      <c r="T12" s="16" t="n">
        <v>2.6610865203561401E-2</v>
      </c>
      <c r="U12" s="16" t="n">
        <v>1.7617322364143699E-2</v>
      </c>
      <c r="V12" s="16" t="n">
        <v>2.5506486978278901E-2</v>
      </c>
      <c r="W12" s="16" t="n">
        <v>2.8717303148196299E-2</v>
      </c>
      <c r="X12" s="16" t="n">
        <v>2.0243273691099298E-2</v>
      </c>
      <c r="Y12" s="16" t="n">
        <v>2.3528295267745299E-2</v>
      </c>
      <c r="Z12" s="1" t="s">
        <v>47</v>
      </c>
      <c r="AA12" s="46" t="n">
        <f t="shared" si="0"/>
        <v>2.0243273691099298E-2</v>
      </c>
      <c r="AB12" s="46" t="n">
        <f t="shared" si="1"/>
        <v>2.3528295267745299E-2</v>
      </c>
      <c r="AC12" s="46" t="n">
        <f t="shared" si="2"/>
        <v>2.8717303148196299E-2</v>
      </c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38" t="s">
        <v>36</v>
      </c>
      <c r="B14" s="45"/>
      <c r="C14" s="9" t="n">
        <f t="shared" ref="C14:Y14" si="3">SUBTOTAL(9,C2:C13)</f>
        <v>0.30377637704375804</v>
      </c>
      <c r="D14" s="9" t="n">
        <f t="shared" si="3"/>
        <v>0.34789592224338606</v>
      </c>
      <c r="E14" s="9" t="n">
        <f t="shared" si="3"/>
        <v>0.32826825240419927</v>
      </c>
      <c r="F14" s="9" t="n">
        <f t="shared" si="3"/>
        <v>0.22665346456689092</v>
      </c>
      <c r="G14" s="9" t="n">
        <f t="shared" si="3"/>
        <v>0.24461899609252585</v>
      </c>
      <c r="H14" s="9" t="n">
        <f t="shared" si="3"/>
        <v>0.27843180552509822</v>
      </c>
      <c r="I14" s="9" t="n">
        <f t="shared" si="3"/>
        <v>0.23901064902864325</v>
      </c>
      <c r="J14" s="9" t="n">
        <f t="shared" si="3"/>
        <v>0.13001391251401725</v>
      </c>
      <c r="K14" s="9" t="n">
        <f t="shared" si="3"/>
        <v>0.26443664893504626</v>
      </c>
      <c r="L14" s="9" t="n">
        <f t="shared" si="3"/>
        <v>0.33622537368290262</v>
      </c>
      <c r="M14" s="9" t="n">
        <f t="shared" si="3"/>
        <v>0.42241364262584935</v>
      </c>
      <c r="N14" s="9" t="n">
        <f t="shared" si="3"/>
        <v>0.48004017971686791</v>
      </c>
      <c r="O14" s="9" t="n">
        <f t="shared" si="3"/>
        <v>0.53419988261610263</v>
      </c>
      <c r="P14" s="9" t="n">
        <f t="shared" si="3"/>
        <v>0.57122707271080764</v>
      </c>
      <c r="Q14" s="9" t="n">
        <f t="shared" si="3"/>
        <v>0.57683264270224421</v>
      </c>
      <c r="R14" s="9" t="n">
        <f t="shared" si="3"/>
        <v>0.56945177539885894</v>
      </c>
      <c r="S14" s="9" t="n">
        <f t="shared" si="3"/>
        <v>0.56408244894746307</v>
      </c>
      <c r="T14" s="9" t="n">
        <f t="shared" si="3"/>
        <v>0.57170213286168248</v>
      </c>
      <c r="U14" s="9" t="n">
        <f t="shared" si="3"/>
        <v>0.44610988488432912</v>
      </c>
      <c r="V14" s="9" t="n">
        <f t="shared" si="3"/>
        <v>0.4841941710611713</v>
      </c>
      <c r="W14" s="9" t="n">
        <f t="shared" si="3"/>
        <v>0.5510011848973918</v>
      </c>
      <c r="X14" s="9" t="n">
        <f t="shared" si="3"/>
        <v>0.61710355914971515</v>
      </c>
      <c r="Y14" s="9" t="n">
        <f t="shared" si="3"/>
        <v>0.47933298978597216</v>
      </c>
    </row>
    <row r="15">
      <c r="A15" s="4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2" ySplit="1" topLeftCell="I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40.7109375" hidden="0" customWidth="1"/>
    <col min="2" max="2" width="16.28515625" hidden="0" customWidth="1"/>
    <col min="3" max="3" width="18" hidden="0" customWidth="1"/>
    <col min="4" max="4" width="18" hidden="0" customWidth="1"/>
    <col min="5" max="5" width="18" hidden="0" customWidth="1"/>
    <col min="6" max="6" width="18" hidden="0" customWidth="1"/>
    <col min="7" max="7" width="18" hidden="0" customWidth="1"/>
    <col min="8" max="8" width="18" hidden="0" customWidth="1"/>
    <col min="9" max="9" width="18" hidden="0" customWidth="1"/>
    <col min="10" max="10" width="18" hidden="0" customWidth="1"/>
    <col min="11" max="11" width="18" hidden="0" customWidth="1"/>
    <col min="12" max="12" width="18" hidden="0" customWidth="1"/>
    <col min="13" max="13" width="18" hidden="0" customWidth="1"/>
    <col min="14" max="14" width="18" hidden="0" customWidth="1"/>
    <col min="15" max="15" width="18" hidden="0" customWidth="1"/>
    <col min="16" max="16" width="18" hidden="0" customWidth="1"/>
  </cols>
  <sheetData>
    <row r="1">
      <c r="A1" s="11" t="s">
        <v>68</v>
      </c>
      <c r="B1" s="11" t="s">
        <v>67</v>
      </c>
      <c r="C1" s="11" t="n">
        <v>2009</v>
      </c>
      <c r="D1" s="11" t="n">
        <v>2010</v>
      </c>
      <c r="E1" s="11" t="n">
        <v>2011</v>
      </c>
      <c r="F1" s="11" t="n">
        <v>2012</v>
      </c>
      <c r="G1" s="11" t="n">
        <v>2013</v>
      </c>
      <c r="H1" s="11" t="n">
        <v>2014</v>
      </c>
      <c r="I1" s="11" t="n">
        <v>2015</v>
      </c>
      <c r="J1" s="11" t="n">
        <v>2016</v>
      </c>
      <c r="K1" s="11" t="n">
        <v>2017</v>
      </c>
      <c r="L1" s="11" t="n">
        <v>2018</v>
      </c>
      <c r="M1" s="11" t="n">
        <v>2019</v>
      </c>
      <c r="N1" s="11" t="n">
        <v>2020</v>
      </c>
      <c r="O1" s="11" t="n">
        <v>2021</v>
      </c>
      <c r="P1" s="11" t="n">
        <v>2022</v>
      </c>
    </row>
    <row r="2">
      <c r="A2" s="11" t="s">
        <v>65</v>
      </c>
      <c r="B2" s="11" t="s">
        <v>66</v>
      </c>
      <c r="C2" s="11" t="n">
        <v>3338332116.72404</v>
      </c>
      <c r="D2" s="11" t="n">
        <v>1847251508.0023999</v>
      </c>
      <c r="E2" s="11" t="n">
        <v>1948271045.6577401</v>
      </c>
      <c r="F2" s="11" t="n">
        <v>1507148104.2237101</v>
      </c>
      <c r="G2" s="11" t="n">
        <v>1899705830.3547001</v>
      </c>
      <c r="H2" s="11" t="n">
        <v>624584504.66423202</v>
      </c>
      <c r="I2" s="11" t="n">
        <v>603834935.48922396</v>
      </c>
      <c r="J2" s="11" t="n">
        <v>699621170.153813</v>
      </c>
      <c r="K2" s="11" t="n">
        <v>312686698.02461201</v>
      </c>
      <c r="L2" s="11" t="n">
        <v>347691108.86468202</v>
      </c>
      <c r="M2" s="11" t="n">
        <v>264337024.18842101</v>
      </c>
      <c r="N2" s="11" t="n">
        <v>686322260.61428201</v>
      </c>
      <c r="O2" s="11" t="n">
        <v>618413711.98616302</v>
      </c>
      <c r="P2" s="11" t="n">
        <v>4225266957.2953</v>
      </c>
    </row>
    <row r="3">
      <c r="A3" s="11" t="s">
        <v>64</v>
      </c>
      <c r="B3" s="11" t="s">
        <v>66</v>
      </c>
      <c r="C3" s="11" t="n">
        <v>1722252611.67821</v>
      </c>
      <c r="D3" s="11" t="n">
        <v>1991061160.3625</v>
      </c>
      <c r="E3" s="11" t="n">
        <v>1511326014.8332901</v>
      </c>
      <c r="F3" s="11" t="n">
        <v>1216698566.9461901</v>
      </c>
      <c r="G3" s="11" t="n">
        <v>636700303.26919401</v>
      </c>
      <c r="H3" s="11" t="n">
        <v>712510685.62006199</v>
      </c>
      <c r="I3" s="11" t="n">
        <v>616205913.54506195</v>
      </c>
      <c r="J3" s="11" t="n">
        <v>1399734924.1020899</v>
      </c>
      <c r="K3" s="11" t="n">
        <v>3369406200.6623101</v>
      </c>
      <c r="L3" s="11" t="n">
        <v>3098141986.2979999</v>
      </c>
      <c r="M3" s="11" t="n">
        <v>4084385147.8332701</v>
      </c>
      <c r="N3" s="11" t="n">
        <v>3156960563.7567601</v>
      </c>
      <c r="O3" s="11" t="n">
        <v>3679534379.2683301</v>
      </c>
      <c r="P3" s="11" t="n">
        <v>6055079067.1507998</v>
      </c>
    </row>
    <row r="4">
      <c r="A4" s="11" t="s">
        <v>63</v>
      </c>
      <c r="B4" s="11" t="s">
        <v>66</v>
      </c>
      <c r="C4" s="11" t="n">
        <v>17188153703.9842</v>
      </c>
      <c r="D4" s="11" t="n">
        <v>16676586744.0357</v>
      </c>
      <c r="E4" s="11" t="n">
        <v>13400495165.2013</v>
      </c>
      <c r="F4" s="11" t="n">
        <v>13010852380.664301</v>
      </c>
      <c r="G4" s="11" t="n">
        <v>13853735706.414801</v>
      </c>
      <c r="H4" s="11" t="n">
        <v>6575834540.2276897</v>
      </c>
      <c r="I4" s="11" t="n">
        <v>5425130078.0788603</v>
      </c>
      <c r="J4" s="11" t="n">
        <v>3977745055.9397802</v>
      </c>
      <c r="K4" s="11" t="n">
        <v>3832235447.72858</v>
      </c>
      <c r="L4" s="11" t="n">
        <v>3338643694.2116399</v>
      </c>
      <c r="M4" s="11" t="n">
        <v>3168538956.0837598</v>
      </c>
      <c r="N4" s="11" t="n">
        <v>2563153517.7406001</v>
      </c>
      <c r="O4" s="11" t="n">
        <v>2165289584.1971002</v>
      </c>
      <c r="P4" s="11" t="n">
        <v>2338827586.3024998</v>
      </c>
    </row>
    <row r="5">
      <c r="A5" s="11" t="s">
        <v>62</v>
      </c>
      <c r="B5" s="11" t="s">
        <v>66</v>
      </c>
      <c r="C5" s="11" t="n">
        <v>4165520253.0608902</v>
      </c>
      <c r="D5" s="11" t="n">
        <v>4513674105.8517704</v>
      </c>
      <c r="E5" s="11" t="n">
        <v>3947657097.5796499</v>
      </c>
      <c r="F5" s="11" t="n">
        <v>4219230459.8907199</v>
      </c>
      <c r="G5" s="11" t="n">
        <v>3037279381.9661298</v>
      </c>
      <c r="H5" s="11" t="n">
        <v>1852616362.2557199</v>
      </c>
      <c r="I5" s="11" t="n">
        <v>859144566.61550903</v>
      </c>
      <c r="J5" s="11" t="n">
        <v>928532773.07136595</v>
      </c>
      <c r="K5" s="11" t="n">
        <v>954478065.49833095</v>
      </c>
      <c r="L5" s="11" t="n">
        <v>942177553.75765598</v>
      </c>
      <c r="M5" s="11" t="n">
        <v>749617262.95322502</v>
      </c>
      <c r="N5" s="11" t="n">
        <v>795495326.77295399</v>
      </c>
      <c r="O5" s="11" t="n">
        <v>576872972.52475405</v>
      </c>
      <c r="P5" s="11" t="n">
        <v>595973712.34669995</v>
      </c>
    </row>
    <row r="6">
      <c r="A6" s="11" t="s">
        <v>61</v>
      </c>
      <c r="B6" s="11" t="s">
        <v>66</v>
      </c>
      <c r="C6" s="11" t="n">
        <v>23581713.892468698</v>
      </c>
      <c r="D6" s="11" t="n">
        <v>200001541.853769</v>
      </c>
      <c r="E6" s="11" t="n">
        <v>315513.55752440903</v>
      </c>
      <c r="F6" s="11" t="n">
        <v>-864315.09614737902</v>
      </c>
      <c r="G6" s="11" t="n">
        <v>8185756.2451853501</v>
      </c>
      <c r="H6" s="11" t="n">
        <v>2617136.3797029699</v>
      </c>
      <c r="I6" s="11" t="n">
        <v>210297.342764011</v>
      </c>
      <c r="J6" s="11" t="n">
        <v>475074.67246922699</v>
      </c>
      <c r="K6" s="11" t="n">
        <v>37022402.131475598</v>
      </c>
      <c r="L6" s="11" t="n">
        <v>947753.15169885801</v>
      </c>
      <c r="M6" s="11" t="n">
        <v>3106347.5529459701</v>
      </c>
      <c r="N6" s="11" t="n">
        <v>4430339.3520394601</v>
      </c>
      <c r="O6" s="11" t="n">
        <v>8438380.1716800295</v>
      </c>
      <c r="P6" s="11" t="n">
        <v>13888177.1285</v>
      </c>
    </row>
    <row r="7">
      <c r="A7" s="11" t="s">
        <v>60</v>
      </c>
      <c r="B7" s="11" t="s">
        <v>66</v>
      </c>
      <c r="C7" s="11" t="n">
        <v>2342083390.1514101</v>
      </c>
      <c r="D7" s="11" t="n">
        <v>1608294508.63253</v>
      </c>
      <c r="E7" s="11" t="n">
        <v>1610664482.7283399</v>
      </c>
      <c r="F7" s="11" t="n">
        <v>577218102.25124598</v>
      </c>
      <c r="G7" s="11" t="n">
        <v>208720796.97912499</v>
      </c>
      <c r="H7" s="11" t="n">
        <v>436435025.18545401</v>
      </c>
      <c r="I7" s="11" t="n">
        <v>216370974.60262901</v>
      </c>
      <c r="J7" s="11" t="n">
        <v>169101445.776564</v>
      </c>
      <c r="K7" s="11" t="n">
        <v>188975703.311571</v>
      </c>
      <c r="L7" s="11" t="n">
        <v>186458719.491689</v>
      </c>
      <c r="M7" s="11" t="n">
        <v>127273303.973858</v>
      </c>
      <c r="N7" s="11" t="n">
        <v>120002393.37016501</v>
      </c>
      <c r="O7" s="11" t="n">
        <v>141256706.03394401</v>
      </c>
      <c r="P7" s="11" t="n">
        <v>218811193.0697</v>
      </c>
    </row>
    <row r="8">
      <c r="A8" s="11" t="s">
        <v>6</v>
      </c>
      <c r="B8" s="11" t="s">
        <v>66</v>
      </c>
      <c r="C8" s="11" t="n">
        <v>12535646.115047701</v>
      </c>
      <c r="D8" s="11" t="n">
        <v>299752561.087376</v>
      </c>
      <c r="E8" s="11" t="n">
        <v>109857777.22475401</v>
      </c>
      <c r="F8" s="11" t="n">
        <v>932051.790737445</v>
      </c>
      <c r="G8" s="11" t="n">
        <v>-1091518.3703853199</v>
      </c>
      <c r="H8" s="11" t="n">
        <v>-27716536.544055</v>
      </c>
      <c r="I8" s="11" t="n">
        <v>-2333503.6660826998</v>
      </c>
      <c r="J8" s="11" t="n">
        <v>-2060273.7225949101</v>
      </c>
      <c r="K8" s="11" t="n">
        <v>-2631617.0192014398</v>
      </c>
      <c r="L8" s="11" t="n">
        <v>-1146096.9342246701</v>
      </c>
      <c r="M8" s="11" t="n">
        <v>-5423576.95082065</v>
      </c>
      <c r="N8" s="11" t="n">
        <v>-336867.52864930202</v>
      </c>
      <c r="O8" s="11" t="n">
        <v>-154120.69820681799</v>
      </c>
      <c r="P8" s="11" t="n">
        <v>-2174559.0284000002</v>
      </c>
    </row>
    <row r="9">
      <c r="A9" s="11" t="s">
        <v>65</v>
      </c>
      <c r="B9" s="11" t="s">
        <v>59</v>
      </c>
      <c r="C9" s="11" t="n">
        <v>76204803.678567499</v>
      </c>
      <c r="D9" s="11" t="n">
        <v>92067904.862075001</v>
      </c>
      <c r="E9" s="11" t="n">
        <v>243626.761633583</v>
      </c>
      <c r="F9" s="11" t="n">
        <v>399810.02892818599</v>
      </c>
      <c r="G9" s="11" t="n">
        <v>-207150.28659945299</v>
      </c>
      <c r="H9" s="11" t="n">
        <v>-28471.414223623698</v>
      </c>
      <c r="I9" s="11" t="n">
        <v>-40117.970394045296</v>
      </c>
      <c r="J9" s="11" t="n">
        <v>-439217.72731242899</v>
      </c>
      <c r="K9" s="11" t="n">
        <v>-436071.70442282601</v>
      </c>
      <c r="L9" s="11" t="n">
        <v>-1313.1982225704501</v>
      </c>
      <c r="M9" s="11" t="n">
        <v>-4708.37531209996</v>
      </c>
      <c r="N9" s="11" t="n">
        <v>-8477.1204188792999</v>
      </c>
      <c r="O9" s="11"/>
      <c r="P9" s="11"/>
    </row>
    <row r="10">
      <c r="A10" s="11" t="s">
        <v>64</v>
      </c>
      <c r="B10" s="11" t="s">
        <v>59</v>
      </c>
      <c r="C10" s="11" t="n">
        <v>35980948.602675296</v>
      </c>
      <c r="D10" s="11" t="n">
        <v>12223802.4247679</v>
      </c>
      <c r="E10" s="11" t="n">
        <v>1507340.6031952901</v>
      </c>
      <c r="F10" s="11" t="n">
        <v>1441518.1321897199</v>
      </c>
      <c r="G10" s="11" t="n">
        <v>34105.400644761401</v>
      </c>
      <c r="H10" s="11" t="n">
        <v>302978.33549050102</v>
      </c>
      <c r="I10" s="11" t="n">
        <v>961572.82571125799</v>
      </c>
      <c r="J10" s="11"/>
      <c r="K10" s="11"/>
      <c r="L10" s="11" t="n">
        <v>-6073.5986465809101</v>
      </c>
      <c r="M10" s="11" t="n">
        <v>-44406.720547212703</v>
      </c>
      <c r="N10" s="11" t="n">
        <v>-210.225955003264</v>
      </c>
      <c r="O10" s="11"/>
      <c r="P10" s="11" t="n">
        <v>1925870.125</v>
      </c>
    </row>
    <row r="11">
      <c r="A11" s="11" t="s">
        <v>63</v>
      </c>
      <c r="B11" s="11" t="s">
        <v>59</v>
      </c>
      <c r="C11" s="11" t="n">
        <v>501437273.32674199</v>
      </c>
      <c r="D11" s="11" t="n">
        <v>81949731.525573507</v>
      </c>
      <c r="E11" s="11" t="n">
        <v>-3375423.9855672601</v>
      </c>
      <c r="F11" s="11" t="n">
        <v>-1903827.18484558</v>
      </c>
      <c r="G11" s="11" t="n">
        <v>-337117.71388921398</v>
      </c>
      <c r="H11" s="11" t="n">
        <v>118761.17393693</v>
      </c>
      <c r="I11" s="11" t="n">
        <v>-38126.397098534399</v>
      </c>
      <c r="J11" s="11"/>
      <c r="K11" s="11" t="n">
        <v>-5572.6159117630896</v>
      </c>
      <c r="L11" s="11"/>
      <c r="M11" s="11"/>
      <c r="N11" s="11" t="n">
        <v>-19894.1548291822</v>
      </c>
      <c r="O11" s="11"/>
      <c r="P11" s="11"/>
    </row>
    <row r="12">
      <c r="A12" s="11" t="s">
        <v>62</v>
      </c>
      <c r="B12" s="11" t="s">
        <v>59</v>
      </c>
      <c r="C12" s="11" t="n">
        <v>23954631725.731998</v>
      </c>
      <c r="D12" s="11" t="n">
        <v>25832014320.616199</v>
      </c>
      <c r="E12" s="11" t="n">
        <v>26234116331.219501</v>
      </c>
      <c r="F12" s="11" t="n">
        <v>21041377559.9533</v>
      </c>
      <c r="G12" s="11" t="n">
        <v>19514466917.717499</v>
      </c>
      <c r="H12" s="11" t="n">
        <v>11604793627.562799</v>
      </c>
      <c r="I12" s="11" t="n">
        <v>11155213101.7645</v>
      </c>
      <c r="J12" s="11" t="n">
        <v>11192753039.830601</v>
      </c>
      <c r="K12" s="11" t="n">
        <v>10906097247.677299</v>
      </c>
      <c r="L12" s="11" t="n">
        <v>12448184605.091499</v>
      </c>
      <c r="M12" s="11" t="n">
        <v>12706203109.4779</v>
      </c>
      <c r="N12" s="11" t="n">
        <v>12496238333.2882</v>
      </c>
      <c r="O12" s="11" t="n">
        <v>10337058290.4189</v>
      </c>
      <c r="P12" s="11" t="n">
        <v>10569074926.014601</v>
      </c>
    </row>
    <row r="13">
      <c r="A13" s="11" t="s">
        <v>61</v>
      </c>
      <c r="B13" s="11" t="s">
        <v>59</v>
      </c>
      <c r="C13" s="11" t="n">
        <v>584777922.31092298</v>
      </c>
      <c r="D13" s="11" t="n">
        <v>623027544.52459204</v>
      </c>
      <c r="E13" s="11" t="n">
        <v>392195960.61969399</v>
      </c>
      <c r="F13" s="11" t="n">
        <v>137429447.16317001</v>
      </c>
      <c r="G13" s="11" t="n">
        <v>156817282.95052201</v>
      </c>
      <c r="H13" s="11" t="n">
        <v>484137595.06080198</v>
      </c>
      <c r="I13" s="11" t="n">
        <v>391381424.43452001</v>
      </c>
      <c r="J13" s="11" t="n">
        <v>344075404.56707698</v>
      </c>
      <c r="K13" s="11" t="n">
        <v>489886269.35924202</v>
      </c>
      <c r="L13" s="11" t="n">
        <v>531064362.66015702</v>
      </c>
      <c r="M13" s="11" t="n">
        <v>798054213.02079797</v>
      </c>
      <c r="N13" s="11" t="n">
        <v>759355999.47165096</v>
      </c>
      <c r="O13" s="11" t="n">
        <v>706724715.62232304</v>
      </c>
      <c r="P13" s="11" t="n">
        <v>1008385983.3273</v>
      </c>
    </row>
    <row r="14">
      <c r="A14" s="11" t="s">
        <v>60</v>
      </c>
      <c r="B14" s="11" t="s">
        <v>59</v>
      </c>
      <c r="C14" s="11" t="n">
        <v>14083165.879489399</v>
      </c>
      <c r="D14" s="11" t="n">
        <v>-1492051.90044952</v>
      </c>
      <c r="E14" s="11" t="n">
        <v>825397.69319143496</v>
      </c>
      <c r="F14" s="11" t="n">
        <v>-43789.639899084897</v>
      </c>
      <c r="G14" s="11" t="n">
        <v>-25530.944061123599</v>
      </c>
      <c r="H14" s="11" t="n">
        <v>-4501.1482620113202</v>
      </c>
      <c r="I14" s="11" t="n">
        <v>0</v>
      </c>
      <c r="J14" s="11"/>
      <c r="K14" s="11"/>
      <c r="L14" s="11"/>
      <c r="M14" s="11"/>
      <c r="N14" s="11" t="n">
        <v>0</v>
      </c>
      <c r="O14" s="11"/>
      <c r="P14" s="11"/>
    </row>
    <row r="15">
      <c r="A15" s="11" t="s">
        <v>6</v>
      </c>
      <c r="B15" s="11" t="s">
        <v>59</v>
      </c>
      <c r="C15" s="11" t="n">
        <v>480575178.909311</v>
      </c>
      <c r="D15" s="11" t="n">
        <v>1480641877.52174</v>
      </c>
      <c r="E15" s="11" t="n">
        <v>1715382647.2028999</v>
      </c>
      <c r="F15" s="11" t="n">
        <v>535944427.31969899</v>
      </c>
      <c r="G15" s="11" t="n">
        <v>368790281.80567902</v>
      </c>
      <c r="H15" s="11" t="n">
        <v>191127426.62882099</v>
      </c>
      <c r="I15" s="11" t="n">
        <v>139635445.91629499</v>
      </c>
      <c r="J15" s="11" t="n">
        <v>39492422.424074598</v>
      </c>
      <c r="K15" s="11" t="n">
        <v>39516798.018922299</v>
      </c>
      <c r="L15" s="11" t="n">
        <v>34339238.780030698</v>
      </c>
      <c r="M15" s="11" t="n">
        <v>3806541.7915711901</v>
      </c>
      <c r="N15" s="11" t="n">
        <v>-1471478.1959609899</v>
      </c>
      <c r="O15" s="11" t="n">
        <v>27209456.687423799</v>
      </c>
      <c r="P15" s="11" t="n">
        <v>57491247.343500003</v>
      </c>
    </row>
    <row r="18">
      <c r="O18" s="47" t="s">
        <v>58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V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8" hidden="0" customWidth="1"/>
    <col min="2" max="2" width="8.7109375" hidden="0" customWidth="1"/>
    <col min="3" max="3" width="8.7109375" hidden="0" customWidth="1"/>
    <col min="4" max="4" width="8.7109375" hidden="0" customWidth="1"/>
    <col min="5" max="5" width="8.7109375" hidden="0" customWidth="1"/>
    <col min="6" max="6" width="8.7109375" hidden="0" customWidth="1"/>
    <col min="7" max="7" width="8.7109375" hidden="0" customWidth="1"/>
    <col min="8" max="8" width="8.7109375" hidden="0" customWidth="1"/>
    <col min="9" max="9" width="8.7109375" hidden="0" customWidth="1"/>
    <col min="10" max="10" width="8.7109375" hidden="0" customWidth="1"/>
    <col min="11" max="11" width="8.7109375" hidden="0" customWidth="1"/>
    <col min="12" max="12" width="8.7109375" hidden="0" customWidth="1"/>
    <col min="13" max="13" width="8.7109375" hidden="0" customWidth="1"/>
    <col min="14" max="14" width="8.7109375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7.85546875" hidden="0" customWidth="1"/>
  </cols>
  <sheetData>
    <row r="1" ht="12.75" customHeight="1">
      <c r="A1" s="60" t="s">
        <v>43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AI1" s="59" t="n">
        <v>1000000000</v>
      </c>
    </row>
    <row r="2">
      <c r="A2" s="10" t="s">
        <v>73</v>
      </c>
      <c r="B2" s="10" t="n">
        <v>1990</v>
      </c>
      <c r="C2" s="10" t="n">
        <v>1991</v>
      </c>
      <c r="D2" s="10" t="n">
        <v>1992</v>
      </c>
      <c r="E2" s="10" t="n">
        <v>1993</v>
      </c>
      <c r="F2" s="10" t="n">
        <v>1994</v>
      </c>
      <c r="G2" s="10" t="n">
        <v>1995</v>
      </c>
      <c r="H2" s="10" t="n">
        <v>1996</v>
      </c>
      <c r="I2" s="10" t="n">
        <v>1997</v>
      </c>
      <c r="J2" s="10" t="n">
        <v>1998</v>
      </c>
      <c r="K2" s="10" t="n">
        <v>1999</v>
      </c>
      <c r="L2" s="10" t="n">
        <v>2000</v>
      </c>
      <c r="M2" s="10" t="n">
        <v>2001</v>
      </c>
      <c r="N2" s="10" t="n">
        <v>2002</v>
      </c>
      <c r="O2" s="10" t="n">
        <v>2003</v>
      </c>
      <c r="P2" s="10" t="n">
        <v>2004</v>
      </c>
      <c r="Q2" s="10" t="n">
        <v>2005</v>
      </c>
      <c r="R2" s="10" t="n">
        <v>2006</v>
      </c>
      <c r="S2" s="10" t="n">
        <v>2007</v>
      </c>
      <c r="T2" s="10" t="n">
        <v>2008</v>
      </c>
      <c r="U2" s="10" t="n">
        <v>2009</v>
      </c>
      <c r="V2" s="10" t="n">
        <v>2010</v>
      </c>
      <c r="W2" s="10" t="n">
        <v>2011</v>
      </c>
      <c r="X2" s="10" t="n">
        <v>2012</v>
      </c>
      <c r="Y2" s="10" t="n">
        <v>2013</v>
      </c>
      <c r="Z2" s="10" t="n">
        <v>2014</v>
      </c>
      <c r="AA2" s="10" t="n">
        <v>2015</v>
      </c>
      <c r="AB2" s="10" t="n">
        <v>2016</v>
      </c>
      <c r="AC2" s="10" t="n">
        <v>2017</v>
      </c>
      <c r="AD2" s="10" t="n">
        <v>2018</v>
      </c>
      <c r="AE2" s="10" t="n">
        <v>2019</v>
      </c>
      <c r="AF2" s="10" t="n">
        <v>2020</v>
      </c>
      <c r="AG2" s="10" t="n">
        <v>2021</v>
      </c>
      <c r="AH2" s="10" t="n">
        <v>2022</v>
      </c>
    </row>
    <row r="3">
      <c r="A3" s="14" t="s">
        <v>72</v>
      </c>
      <c r="B3" s="9" t="n">
        <v>68380721115</v>
      </c>
      <c r="C3" s="9" t="n">
        <v>73383395678</v>
      </c>
      <c r="D3" s="9" t="n">
        <v>60090730088</v>
      </c>
      <c r="E3" s="9" t="n">
        <v>60299705534</v>
      </c>
      <c r="F3" s="9" t="n">
        <v>51512841085</v>
      </c>
      <c r="G3" s="9" t="n">
        <v>49691607958</v>
      </c>
      <c r="H3" s="9" t="n">
        <v>52193436723</v>
      </c>
      <c r="I3" s="9" t="n">
        <v>49278780640</v>
      </c>
      <c r="J3" s="9" t="n">
        <v>48098195391</v>
      </c>
      <c r="K3" s="9" t="n">
        <v>51802770524</v>
      </c>
      <c r="L3" s="9" t="n">
        <v>59593906260.513397</v>
      </c>
      <c r="M3" s="9" t="n">
        <v>65055462276.884102</v>
      </c>
      <c r="N3" s="9" t="n">
        <v>76867670916.124802</v>
      </c>
      <c r="O3" s="9" t="n">
        <v>94890083342.124695</v>
      </c>
      <c r="P3" s="9" t="n">
        <v>103839381181.658</v>
      </c>
      <c r="Q3" s="9" t="n">
        <v>123388332750.71899</v>
      </c>
      <c r="R3" s="9" t="n">
        <v>136263774270.483</v>
      </c>
      <c r="S3" s="9" t="n">
        <v>158485202870.50201</v>
      </c>
      <c r="T3" s="9" t="n">
        <v>189987029767.36301</v>
      </c>
      <c r="U3" s="9" t="n">
        <v>173648899185.47699</v>
      </c>
      <c r="V3" s="9" t="n">
        <v>162004877465.05399</v>
      </c>
      <c r="W3" s="9" t="n">
        <v>173089498127.22101</v>
      </c>
      <c r="X3" s="9" t="n">
        <v>171551949591.323</v>
      </c>
      <c r="Y3" s="9" t="n">
        <v>147636992849.78699</v>
      </c>
      <c r="Z3" s="9" t="n">
        <v>129376743302.894</v>
      </c>
      <c r="AA3" s="9" t="n">
        <v>129800148412.8</v>
      </c>
      <c r="AB3" s="9" t="n">
        <v>148647290398.06299</v>
      </c>
      <c r="AC3" s="9" t="n">
        <v>163617712425.285</v>
      </c>
      <c r="AD3" s="9" t="n">
        <v>183153387039.98401</v>
      </c>
      <c r="AE3" s="9" t="n">
        <v>193258257482.21701</v>
      </c>
      <c r="AF3" s="9" t="n">
        <v>218111770499.186</v>
      </c>
      <c r="AG3" s="9" t="n">
        <v>194231408691.595</v>
      </c>
      <c r="AH3" s="9" t="n">
        <v>209700895902.76801</v>
      </c>
      <c r="AM3" s="54" t="n">
        <f>(AH3/AG3)-1</f>
        <v>7.9644622439699164E-2</v>
      </c>
    </row>
    <row r="4">
      <c r="A4" s="14" t="s">
        <v>71</v>
      </c>
      <c r="B4" s="9" t="n">
        <v>20132124764</v>
      </c>
      <c r="C4" s="9" t="n">
        <v>19885713573</v>
      </c>
      <c r="D4" s="9" t="n">
        <v>20567110455</v>
      </c>
      <c r="E4" s="9" t="n">
        <v>21162972669</v>
      </c>
      <c r="F4" s="9" t="n">
        <v>21362580777</v>
      </c>
      <c r="G4" s="9" t="n">
        <v>21473104298</v>
      </c>
      <c r="H4" s="9" t="n">
        <v>20037157373</v>
      </c>
      <c r="I4" s="9" t="n">
        <v>19437221946</v>
      </c>
      <c r="J4" s="9" t="n">
        <v>19780164014</v>
      </c>
      <c r="K4" s="9" t="n">
        <v>19040526682</v>
      </c>
      <c r="L4" s="9" t="n">
        <v>18975571688.195202</v>
      </c>
      <c r="M4" s="9" t="n">
        <v>20659939450.0872</v>
      </c>
      <c r="N4" s="9" t="n">
        <v>24447959897.318298</v>
      </c>
      <c r="O4" s="9" t="n">
        <v>28293381987.8419</v>
      </c>
      <c r="P4" s="9" t="n">
        <v>29933848137.3657</v>
      </c>
      <c r="Q4" s="9" t="n">
        <v>34309390929.283798</v>
      </c>
      <c r="R4" s="9" t="n">
        <v>37919010323.3451</v>
      </c>
      <c r="S4" s="9" t="n">
        <v>40741136030.874496</v>
      </c>
      <c r="T4" s="9" t="n">
        <v>39516560087.894402</v>
      </c>
      <c r="U4" s="9" t="n">
        <v>41998376180.222298</v>
      </c>
      <c r="V4" s="9" t="n">
        <v>39754624083.627197</v>
      </c>
      <c r="W4" s="9" t="n">
        <v>37470739089.002899</v>
      </c>
      <c r="X4" s="9" t="n">
        <v>33396640471.279099</v>
      </c>
      <c r="Y4" s="9" t="n">
        <v>26567244491.464001</v>
      </c>
      <c r="Z4" s="9" t="n">
        <v>24194265869.928299</v>
      </c>
      <c r="AA4" s="9" t="n">
        <v>22527325311.6689</v>
      </c>
      <c r="AB4" s="9" t="n">
        <v>23414434474.478001</v>
      </c>
      <c r="AC4" s="9" t="n">
        <v>24590720482.705399</v>
      </c>
      <c r="AD4" s="9" t="n">
        <v>26150331530.954102</v>
      </c>
      <c r="AE4" s="9" t="n">
        <v>29756218178.5443</v>
      </c>
      <c r="AF4" s="9" t="n">
        <v>30284509760.333698</v>
      </c>
      <c r="AG4" s="9" t="n">
        <v>31623517891.9347</v>
      </c>
      <c r="AH4" s="9" t="n">
        <v>34107211599.788601</v>
      </c>
      <c r="AM4" s="54" t="n">
        <f>(AH4/AG4)-1</f>
        <v>7.8539450175697967E-2</v>
      </c>
    </row>
    <row r="5" ht="30" customHeight="1">
      <c r="A5" s="14" t="s">
        <v>70</v>
      </c>
      <c r="B5" s="9" t="n">
        <v>31837283526</v>
      </c>
      <c r="C5" s="9" t="n">
        <v>42885084593</v>
      </c>
      <c r="D5" s="9" t="n">
        <v>42748820007</v>
      </c>
      <c r="E5" s="9" t="n">
        <v>39910703939</v>
      </c>
      <c r="F5" s="9" t="n">
        <v>44286480863</v>
      </c>
      <c r="G5" s="9" t="n">
        <v>45427302612</v>
      </c>
      <c r="H5" s="9" t="n">
        <v>46218185002</v>
      </c>
      <c r="I5" s="9" t="n">
        <v>47266149293</v>
      </c>
      <c r="J5" s="9" t="n">
        <v>49087522762</v>
      </c>
      <c r="K5" s="9" t="n">
        <v>51341739282</v>
      </c>
      <c r="L5" s="9" t="n">
        <v>53579501399.140198</v>
      </c>
      <c r="M5" s="9" t="n">
        <v>58289125916.047096</v>
      </c>
      <c r="N5" s="9" t="n">
        <v>68396847931.015999</v>
      </c>
      <c r="O5" s="9" t="n">
        <v>88367040685.9534</v>
      </c>
      <c r="P5" s="9" t="n">
        <v>95967797664.045105</v>
      </c>
      <c r="Q5" s="9" t="n">
        <v>108017733983.17799</v>
      </c>
      <c r="R5" s="9" t="n">
        <v>120932483089.629</v>
      </c>
      <c r="S5" s="9" t="n">
        <v>128896419626.144</v>
      </c>
      <c r="T5" s="9" t="n">
        <v>148454753404.02399</v>
      </c>
      <c r="U5" s="9" t="n">
        <v>165882971383.44601</v>
      </c>
      <c r="V5" s="9" t="n">
        <v>160644621211.98499</v>
      </c>
      <c r="W5" s="9" t="n">
        <v>158005819213.039</v>
      </c>
      <c r="X5" s="9" t="n">
        <v>152687847070.785</v>
      </c>
      <c r="Y5" s="9" t="n">
        <v>132376914724.55099</v>
      </c>
      <c r="Z5" s="9" t="n">
        <v>129713352806.677</v>
      </c>
      <c r="AA5" s="9" t="n">
        <v>121856988042.15601</v>
      </c>
      <c r="AB5" s="9" t="n">
        <v>126296479941.261</v>
      </c>
      <c r="AC5" s="9" t="n">
        <v>132412611887.34801</v>
      </c>
      <c r="AD5" s="9" t="n">
        <v>149652425030.79099</v>
      </c>
      <c r="AE5" s="9" t="n">
        <v>160840553616.18399</v>
      </c>
      <c r="AF5" s="9" t="n">
        <v>173424145428.181</v>
      </c>
      <c r="AG5" s="9" t="n">
        <v>161207307440.31799</v>
      </c>
      <c r="AH5" s="9" t="n">
        <v>170572590759.94699</v>
      </c>
      <c r="AM5" s="54" t="n">
        <f>(AH5/AG5)-1</f>
        <v>5.8094657545820105E-2</v>
      </c>
    </row>
    <row r="6">
      <c r="A6" s="14" t="s">
        <v>6</v>
      </c>
      <c r="B6" s="9" t="n">
        <v>0</v>
      </c>
      <c r="C6" s="9"/>
      <c r="D6" s="9"/>
      <c r="E6" s="9"/>
      <c r="F6" s="9"/>
      <c r="G6" s="9"/>
      <c r="H6" s="9"/>
      <c r="I6" s="9"/>
      <c r="J6" s="9"/>
      <c r="K6" s="9"/>
      <c r="L6" s="9" t="n">
        <v>29507158.538600001</v>
      </c>
      <c r="M6" s="9" t="n">
        <v>9838575.9425000008</v>
      </c>
      <c r="N6" s="9" t="n">
        <v>84083862.295499995</v>
      </c>
      <c r="O6" s="9" t="n">
        <v>75741000.173999995</v>
      </c>
      <c r="P6" s="9" t="n">
        <v>7078195.7825999996</v>
      </c>
      <c r="Q6" s="9" t="n">
        <v>3802636.1222999999</v>
      </c>
      <c r="R6" s="9" t="n">
        <v>109748294.80769999</v>
      </c>
      <c r="S6" s="9" t="n">
        <v>18047585.049899999</v>
      </c>
      <c r="T6" s="9" t="n">
        <v>368043.21919999999</v>
      </c>
      <c r="U6" s="9" t="n">
        <v>986168.13329999999</v>
      </c>
      <c r="V6" s="9" t="n">
        <v>-253919.658</v>
      </c>
      <c r="W6" s="9" t="n">
        <v>-140825.10130000001</v>
      </c>
      <c r="X6" s="9" t="n">
        <v>-6477.8001000000004</v>
      </c>
      <c r="Y6" s="9" t="n">
        <v>-99723.120599999995</v>
      </c>
      <c r="Z6" s="9"/>
      <c r="AA6" s="9" t="n">
        <v>30000</v>
      </c>
      <c r="AB6" s="9" t="n">
        <v>3581529.4308000002</v>
      </c>
      <c r="AC6" s="9" t="n">
        <v>1345607</v>
      </c>
      <c r="AD6" s="9" t="n">
        <v>-212795.36720000001</v>
      </c>
      <c r="AE6" s="9" t="n">
        <v>465885</v>
      </c>
      <c r="AF6" s="9" t="n">
        <v>314555.625</v>
      </c>
      <c r="AG6" s="9" t="n">
        <v>386316</v>
      </c>
      <c r="AH6" s="9" t="n">
        <v>980919.76850000001</v>
      </c>
    </row>
    <row r="7">
      <c r="A7" s="48" t="s">
        <v>36</v>
      </c>
      <c r="B7" s="9" t="n">
        <f t="shared" ref="B7:AH7" si="0">SUBTOTAL(9,B3:B6)</f>
        <v>120350129405</v>
      </c>
      <c r="C7" s="9" t="n">
        <f t="shared" si="0"/>
        <v>136154193844</v>
      </c>
      <c r="D7" s="9" t="n">
        <f t="shared" si="0"/>
        <v>123406660550</v>
      </c>
      <c r="E7" s="9" t="n">
        <f t="shared" si="0"/>
        <v>121373382142</v>
      </c>
      <c r="F7" s="9" t="n">
        <f t="shared" si="0"/>
        <v>117161902725</v>
      </c>
      <c r="G7" s="9" t="n">
        <f t="shared" si="0"/>
        <v>116592014868</v>
      </c>
      <c r="H7" s="9" t="n">
        <f t="shared" si="0"/>
        <v>118448779098</v>
      </c>
      <c r="I7" s="9" t="n">
        <f t="shared" si="0"/>
        <v>115982151879</v>
      </c>
      <c r="J7" s="9" t="n">
        <f t="shared" si="0"/>
        <v>116965882167</v>
      </c>
      <c r="K7" s="9" t="n">
        <f t="shared" si="0"/>
        <v>122185036488</v>
      </c>
      <c r="L7" s="9" t="n">
        <f t="shared" si="0"/>
        <v>132178486506.38741</v>
      </c>
      <c r="M7" s="9" t="n">
        <f t="shared" si="0"/>
        <v>144014366218.96091</v>
      </c>
      <c r="N7" s="9" t="n">
        <f t="shared" si="0"/>
        <v>169796562606.75461</v>
      </c>
      <c r="O7" s="9" t="n">
        <f t="shared" si="0"/>
        <v>211626247016.09399</v>
      </c>
      <c r="P7" s="9" t="n">
        <f t="shared" si="0"/>
        <v>229748105178.85141</v>
      </c>
      <c r="Q7" s="9" t="n">
        <f t="shared" si="0"/>
        <v>265719260299.3031</v>
      </c>
      <c r="R7" s="9" t="n">
        <f t="shared" si="0"/>
        <v>295225015978.26477</v>
      </c>
      <c r="S7" s="9" t="n">
        <f t="shared" si="0"/>
        <v>328140806112.57043</v>
      </c>
      <c r="T7" s="9" t="n">
        <f t="shared" si="0"/>
        <v>377958711302.50055</v>
      </c>
      <c r="U7" s="9" t="n">
        <f t="shared" si="0"/>
        <v>381531232917.27856</v>
      </c>
      <c r="V7" s="9" t="n">
        <f t="shared" si="0"/>
        <v>362403868841.00812</v>
      </c>
      <c r="W7" s="9" t="n">
        <f t="shared" si="0"/>
        <v>368565915604.16162</v>
      </c>
      <c r="X7" s="9" t="n">
        <f t="shared" si="0"/>
        <v>357636430655.58698</v>
      </c>
      <c r="Y7" s="9" t="n">
        <f t="shared" si="0"/>
        <v>306581052342.6814</v>
      </c>
      <c r="Z7" s="9" t="n">
        <f t="shared" si="0"/>
        <v>283284361979.49927</v>
      </c>
      <c r="AA7" s="9" t="n">
        <f t="shared" si="0"/>
        <v>274184491766.62491</v>
      </c>
      <c r="AB7" s="9" t="n">
        <f t="shared" si="0"/>
        <v>298361786343.23279</v>
      </c>
      <c r="AC7" s="9" t="n">
        <f t="shared" si="0"/>
        <v>320622390402.33844</v>
      </c>
      <c r="AD7" s="9" t="n">
        <f t="shared" si="0"/>
        <v>358955930806.36194</v>
      </c>
      <c r="AE7" s="9" t="n">
        <f t="shared" si="0"/>
        <v>383855495161.94531</v>
      </c>
      <c r="AF7" s="9" t="n">
        <f t="shared" si="0"/>
        <v>421820740243.32568</v>
      </c>
      <c r="AG7" s="9" t="n">
        <f t="shared" si="0"/>
        <v>387062620339.84766</v>
      </c>
      <c r="AH7" s="9" t="n">
        <f t="shared" si="0"/>
        <v>414381679182.27209</v>
      </c>
      <c r="AM7" s="54" t="n">
        <f>(AH7/AG7)-1</f>
        <v>7.0580462712823699E-2</v>
      </c>
    </row>
    <row r="8" ht="12.75" customHeight="1"/>
    <row r="9">
      <c r="B9" s="58" t="n">
        <f t="shared" ref="B9:AH9" si="1">B2</f>
        <v>1990</v>
      </c>
      <c r="C9" s="58" t="n">
        <f t="shared" si="1"/>
        <v>1991</v>
      </c>
      <c r="D9" s="58" t="n">
        <f t="shared" si="1"/>
        <v>1992</v>
      </c>
      <c r="E9" s="58" t="n">
        <f t="shared" si="1"/>
        <v>1993</v>
      </c>
      <c r="F9" s="58" t="n">
        <f t="shared" si="1"/>
        <v>1994</v>
      </c>
      <c r="G9" s="58" t="n">
        <f t="shared" si="1"/>
        <v>1995</v>
      </c>
      <c r="H9" s="58" t="n">
        <f t="shared" si="1"/>
        <v>1996</v>
      </c>
      <c r="I9" s="58" t="n">
        <f t="shared" si="1"/>
        <v>1997</v>
      </c>
      <c r="J9" s="58" t="n">
        <f t="shared" si="1"/>
        <v>1998</v>
      </c>
      <c r="K9" s="58" t="n">
        <f t="shared" si="1"/>
        <v>1999</v>
      </c>
      <c r="L9" s="58" t="n">
        <f t="shared" si="1"/>
        <v>2000</v>
      </c>
      <c r="M9" s="58" t="n">
        <f t="shared" si="1"/>
        <v>2001</v>
      </c>
      <c r="N9" s="58" t="n">
        <f t="shared" si="1"/>
        <v>2002</v>
      </c>
      <c r="O9" s="58" t="n">
        <f t="shared" si="1"/>
        <v>2003</v>
      </c>
      <c r="P9" s="58" t="n">
        <f t="shared" si="1"/>
        <v>2004</v>
      </c>
      <c r="Q9" s="58" t="n">
        <f t="shared" si="1"/>
        <v>2005</v>
      </c>
      <c r="R9" s="58" t="n">
        <f t="shared" si="1"/>
        <v>2006</v>
      </c>
      <c r="S9" s="58" t="n">
        <f t="shared" si="1"/>
        <v>2007</v>
      </c>
      <c r="T9" s="58" t="n">
        <f t="shared" si="1"/>
        <v>2008</v>
      </c>
      <c r="U9" s="58" t="n">
        <f t="shared" si="1"/>
        <v>2009</v>
      </c>
      <c r="V9" s="58" t="n">
        <f t="shared" si="1"/>
        <v>2010</v>
      </c>
      <c r="W9" s="58" t="n">
        <f t="shared" si="1"/>
        <v>2011</v>
      </c>
      <c r="X9" s="58" t="n">
        <f t="shared" si="1"/>
        <v>2012</v>
      </c>
      <c r="Y9" s="58" t="n">
        <f t="shared" si="1"/>
        <v>2013</v>
      </c>
      <c r="Z9" s="58" t="n">
        <f t="shared" si="1"/>
        <v>2014</v>
      </c>
      <c r="AA9" s="58" t="n">
        <f t="shared" si="1"/>
        <v>2015</v>
      </c>
      <c r="AB9" s="58" t="n">
        <f t="shared" si="1"/>
        <v>2016</v>
      </c>
      <c r="AC9" s="58" t="n">
        <f t="shared" si="1"/>
        <v>2017</v>
      </c>
      <c r="AD9" s="58" t="n">
        <f t="shared" si="1"/>
        <v>2018</v>
      </c>
      <c r="AE9" s="58" t="n">
        <f t="shared" si="1"/>
        <v>2019</v>
      </c>
      <c r="AF9" s="58" t="n">
        <f t="shared" si="1"/>
        <v>2020</v>
      </c>
      <c r="AG9" s="58" t="n">
        <f t="shared" si="1"/>
        <v>2021</v>
      </c>
      <c r="AH9" s="58" t="n">
        <f t="shared" si="1"/>
        <v>2022</v>
      </c>
      <c r="AI9" s="1" t="s">
        <v>69</v>
      </c>
      <c r="AJ9" s="19" t="n">
        <f t="shared" ref="AJ9:AJ14" si="2">AA9</f>
        <v>2015</v>
      </c>
      <c r="AK9" s="19" t="n">
        <f t="shared" ref="AK9:AL14" si="3">AG9</f>
        <v>2021</v>
      </c>
      <c r="AL9" s="19" t="n">
        <f t="shared" si="3"/>
        <v>2022</v>
      </c>
      <c r="AM9" s="19" t="str">
        <f>AK9&amp;"-"&amp;$AL9</f>
        <v>2021-2022</v>
      </c>
      <c r="AN9" s="19" t="str">
        <f>AJ9&amp;"-"&amp;$AL9</f>
        <v>2015-2022</v>
      </c>
      <c r="AO9" s="19" t="str">
        <f>"Share "&amp;AH9</f>
        <v>Share 2022</v>
      </c>
    </row>
    <row r="10">
      <c r="A10" s="50" t="str">
        <f>A3</f>
        <v>Products (All)</v>
      </c>
      <c r="B10" s="56" t="n">
        <f t="shared" ref="B10:AH10" si="4">IF(B3="","",B3/VLOOKUP(B$9,deflator,2,FALSE)/$AI$1)</f>
        <v>135.90884175936111</v>
      </c>
      <c r="C10" s="56" t="n">
        <f t="shared" si="4"/>
        <v>140.82857399141992</v>
      </c>
      <c r="D10" s="56" t="n">
        <f t="shared" si="4"/>
        <v>112.50707155739143</v>
      </c>
      <c r="E10" s="56" t="n">
        <f t="shared" si="4"/>
        <v>110.307116843953</v>
      </c>
      <c r="F10" s="56" t="n">
        <f t="shared" si="4"/>
        <v>92.223657589691712</v>
      </c>
      <c r="G10" s="56" t="n">
        <f t="shared" si="4"/>
        <v>87.117697186411391</v>
      </c>
      <c r="H10" s="56" t="n">
        <f t="shared" si="4"/>
        <v>89.815789693995129</v>
      </c>
      <c r="I10" s="56" t="n">
        <f t="shared" si="4"/>
        <v>83.320043542089721</v>
      </c>
      <c r="J10" s="56" t="n">
        <f t="shared" si="4"/>
        <v>80.320988524482217</v>
      </c>
      <c r="K10" s="56" t="n">
        <f t="shared" si="4"/>
        <v>85.442343093792957</v>
      </c>
      <c r="L10" s="56" t="n">
        <f t="shared" si="4"/>
        <v>96.287665128238629</v>
      </c>
      <c r="M10" s="56" t="n">
        <f t="shared" si="4"/>
        <v>102.62350456095351</v>
      </c>
      <c r="N10" s="56" t="n">
        <f t="shared" si="4"/>
        <v>119.37286716525577</v>
      </c>
      <c r="O10" s="56" t="n">
        <f t="shared" si="4"/>
        <v>144.59714667203141</v>
      </c>
      <c r="P10" s="56" t="n">
        <f t="shared" si="4"/>
        <v>154.45893301123161</v>
      </c>
      <c r="Q10" s="56" t="n">
        <f t="shared" si="4"/>
        <v>178.13014725715283</v>
      </c>
      <c r="R10" s="56" t="n">
        <f t="shared" si="4"/>
        <v>190.51512251660486</v>
      </c>
      <c r="S10" s="56" t="n">
        <f t="shared" si="4"/>
        <v>215.66934942632639</v>
      </c>
      <c r="T10" s="56" t="n">
        <f t="shared" si="4"/>
        <v>253.25570708922888</v>
      </c>
      <c r="U10" s="56" t="n">
        <f t="shared" si="4"/>
        <v>229.14812834413084</v>
      </c>
      <c r="V10" s="56" t="n">
        <f t="shared" si="4"/>
        <v>211.93927084106403</v>
      </c>
      <c r="W10" s="56" t="n">
        <f t="shared" si="4"/>
        <v>221.96701109152713</v>
      </c>
      <c r="X10" s="56" t="n">
        <f t="shared" si="4"/>
        <v>216.03537007913349</v>
      </c>
      <c r="Y10" s="56" t="n">
        <f t="shared" si="4"/>
        <v>182.57808603857768</v>
      </c>
      <c r="Z10" s="56" t="n">
        <f t="shared" si="4"/>
        <v>156.9596655829294</v>
      </c>
      <c r="AA10" s="56" t="n">
        <f t="shared" si="4"/>
        <v>155.688472219782</v>
      </c>
      <c r="AB10" s="56" t="n">
        <f t="shared" si="4"/>
        <v>176.82933393253657</v>
      </c>
      <c r="AC10" s="56" t="n">
        <f t="shared" si="4"/>
        <v>191.22393072846882</v>
      </c>
      <c r="AD10" s="56" t="n">
        <f t="shared" si="4"/>
        <v>209.14495853796888</v>
      </c>
      <c r="AE10" s="56" t="n">
        <f t="shared" si="4"/>
        <v>216.4444358679182</v>
      </c>
      <c r="AF10" s="56" t="n">
        <f t="shared" si="4"/>
        <v>241.06385179876989</v>
      </c>
      <c r="AG10" s="56" t="n">
        <f t="shared" si="4"/>
        <v>207.68923585859352</v>
      </c>
      <c r="AH10" s="56" t="n">
        <f t="shared" si="4"/>
        <v>209.700895902768</v>
      </c>
      <c r="AI10" s="36" t="str">
        <f>A10</f>
        <v>Products (All)</v>
      </c>
      <c r="AJ10" s="55" t="n">
        <f t="shared" si="2"/>
        <v>155.688472219782</v>
      </c>
      <c r="AK10" s="57" t="n">
        <f t="shared" si="3"/>
        <v>207.68923585859352</v>
      </c>
      <c r="AL10" s="57" t="n">
        <f t="shared" si="3"/>
        <v>209.700895902768</v>
      </c>
      <c r="AM10" s="54" t="n">
        <f>(AH10/AG10)-1</f>
        <v>9.6859138407352496E-3</v>
      </c>
      <c r="AN10" s="42" t="n">
        <f>(AH10/AA10)-1</f>
        <v>0.34692628755928601</v>
      </c>
      <c r="AO10" s="16" t="n">
        <f>AH17</f>
        <v>0.50605735349252223</v>
      </c>
    </row>
    <row r="11">
      <c r="A11" s="50" t="str">
        <f>A4</f>
        <v>R&amp;D</v>
      </c>
      <c r="B11" s="56" t="n">
        <f t="shared" ref="B11:AH11" si="5">IF(B4="","",B4/VLOOKUP(B$9,deflator,2,FALSE)/$AI$1)</f>
        <v>40.01323347012778</v>
      </c>
      <c r="C11" s="56" t="n">
        <f t="shared" si="5"/>
        <v>38.162266264914528</v>
      </c>
      <c r="D11" s="56" t="n">
        <f t="shared" si="5"/>
        <v>38.507526274032557</v>
      </c>
      <c r="E11" s="56" t="n">
        <f t="shared" si="5"/>
        <v>38.713729665702935</v>
      </c>
      <c r="F11" s="56" t="n">
        <f t="shared" si="5"/>
        <v>38.245518851490047</v>
      </c>
      <c r="G11" s="56" t="n">
        <f t="shared" si="5"/>
        <v>37.645942137081221</v>
      </c>
      <c r="H11" s="56" t="n">
        <f t="shared" si="5"/>
        <v>34.480448609466677</v>
      </c>
      <c r="I11" s="56" t="n">
        <f t="shared" si="5"/>
        <v>32.864250248177044</v>
      </c>
      <c r="J11" s="56" t="n">
        <f t="shared" si="5"/>
        <v>33.031641080616403</v>
      </c>
      <c r="K11" s="56" t="n">
        <f t="shared" si="5"/>
        <v>31.405023264078949</v>
      </c>
      <c r="L11" s="56" t="n">
        <f t="shared" si="5"/>
        <v>30.659401388166106</v>
      </c>
      <c r="M11" s="56" t="n">
        <f t="shared" si="5"/>
        <v>32.590582192179845</v>
      </c>
      <c r="N11" s="56" t="n">
        <f t="shared" si="5"/>
        <v>37.966846588451396</v>
      </c>
      <c r="O11" s="56" t="n">
        <f t="shared" si="5"/>
        <v>43.114540118942017</v>
      </c>
      <c r="P11" s="56" t="n">
        <f t="shared" si="5"/>
        <v>44.525980332348546</v>
      </c>
      <c r="Q11" s="56" t="n">
        <f t="shared" si="5"/>
        <v>49.530913679526435</v>
      </c>
      <c r="R11" s="56" t="n">
        <f t="shared" si="5"/>
        <v>53.015887282856262</v>
      </c>
      <c r="S11" s="56" t="n">
        <f t="shared" si="5"/>
        <v>55.441228225247606</v>
      </c>
      <c r="T11" s="56" t="n">
        <f t="shared" si="5"/>
        <v>52.676197838600508</v>
      </c>
      <c r="U11" s="56" t="n">
        <f t="shared" si="5"/>
        <v>55.421308976518702</v>
      </c>
      <c r="V11" s="56" t="n">
        <f t="shared" si="5"/>
        <v>52.008101068821389</v>
      </c>
      <c r="W11" s="56" t="n">
        <f t="shared" si="5"/>
        <v>48.051834738484374</v>
      </c>
      <c r="X11" s="56" t="n">
        <f t="shared" si="5"/>
        <v>42.056389337457404</v>
      </c>
      <c r="Y11" s="56" t="n">
        <f t="shared" si="5"/>
        <v>32.854886549373667</v>
      </c>
      <c r="Z11" s="56" t="n">
        <f t="shared" si="5"/>
        <v>29.352446065810678</v>
      </c>
      <c r="AA11" s="56" t="n">
        <f t="shared" si="5"/>
        <v>27.020345537801369</v>
      </c>
      <c r="AB11" s="56" t="n">
        <f t="shared" si="5"/>
        <v>27.853577696851978</v>
      </c>
      <c r="AC11" s="56" t="n">
        <f t="shared" si="5"/>
        <v>28.739762709341676</v>
      </c>
      <c r="AD11" s="56" t="n">
        <f t="shared" si="5"/>
        <v>29.861364248762477</v>
      </c>
      <c r="AE11" s="56" t="n">
        <f t="shared" si="5"/>
        <v>33.326223371388693</v>
      </c>
      <c r="AF11" s="56" t="n">
        <f t="shared" si="5"/>
        <v>33.471373672108761</v>
      </c>
      <c r="AG11" s="56" t="n">
        <f t="shared" si="5"/>
        <v>33.814635389712279</v>
      </c>
      <c r="AH11" s="56" t="n">
        <f t="shared" si="5"/>
        <v>34.107211599788599</v>
      </c>
      <c r="AI11" s="36" t="str">
        <f>A11</f>
        <v>R&amp;D</v>
      </c>
      <c r="AJ11" s="55" t="n">
        <f t="shared" si="2"/>
        <v>27.020345537801369</v>
      </c>
      <c r="AK11" s="55" t="n">
        <f t="shared" si="3"/>
        <v>33.814635389712279</v>
      </c>
      <c r="AL11" s="55" t="n">
        <f t="shared" si="3"/>
        <v>34.107211599788599</v>
      </c>
      <c r="AM11" s="54" t="n">
        <f>(AH11/AG11)-1</f>
        <v>8.6523544230003857E-3</v>
      </c>
      <c r="AN11" s="42" t="n">
        <f>(AH11/AA11)-1</f>
        <v>0.26227888359431706</v>
      </c>
      <c r="AO11" s="16" t="n">
        <f>AH18</f>
        <v>8.2308686202282669E-2</v>
      </c>
    </row>
    <row r="12">
      <c r="A12" s="50" t="str">
        <f>A5</f>
        <v>Services (Non-R&amp;D)</v>
      </c>
      <c r="B12" s="56" t="n">
        <f t="shared" ref="B12:AH12" si="6">IF(B5="","",B5/VLOOKUP(B$9,deflator,2,FALSE)/$AI$1)</f>
        <v>63.277606001055815</v>
      </c>
      <c r="C12" s="56" t="n">
        <f t="shared" si="6"/>
        <v>82.29988886360843</v>
      </c>
      <c r="D12" s="56" t="n">
        <f t="shared" si="6"/>
        <v>80.03804487777478</v>
      </c>
      <c r="E12" s="56" t="n">
        <f t="shared" si="6"/>
        <v>73.009223573096463</v>
      </c>
      <c r="F12" s="56" t="n">
        <f t="shared" si="6"/>
        <v>79.286274275231946</v>
      </c>
      <c r="G12" s="56" t="n">
        <f t="shared" si="6"/>
        <v>79.641656923089329</v>
      </c>
      <c r="H12" s="56" t="n">
        <f t="shared" si="6"/>
        <v>79.533424982312454</v>
      </c>
      <c r="I12" s="56" t="n">
        <f t="shared" si="6"/>
        <v>79.917107647809559</v>
      </c>
      <c r="J12" s="56" t="n">
        <f t="shared" si="6"/>
        <v>81.973103573021362</v>
      </c>
      <c r="K12" s="56" t="n">
        <f t="shared" si="6"/>
        <v>84.681928367756811</v>
      </c>
      <c r="L12" s="56" t="n">
        <f t="shared" si="6"/>
        <v>86.570010462240162</v>
      </c>
      <c r="M12" s="56" t="n">
        <f t="shared" si="6"/>
        <v>91.949763631530658</v>
      </c>
      <c r="N12" s="56" t="n">
        <f t="shared" si="6"/>
        <v>106.21796842915177</v>
      </c>
      <c r="O12" s="56" t="n">
        <f t="shared" si="6"/>
        <v>134.65708420732076</v>
      </c>
      <c r="P12" s="56" t="n">
        <f t="shared" si="6"/>
        <v>142.75011524475931</v>
      </c>
      <c r="Q12" s="56" t="n">
        <f t="shared" si="6"/>
        <v>155.94031001035094</v>
      </c>
      <c r="R12" s="56" t="n">
        <f t="shared" si="6"/>
        <v>169.0799110431557</v>
      </c>
      <c r="S12" s="56" t="n">
        <f t="shared" si="6"/>
        <v>175.40443183751208</v>
      </c>
      <c r="T12" s="56" t="n">
        <f t="shared" si="6"/>
        <v>197.8925276642849</v>
      </c>
      <c r="U12" s="56" t="n">
        <f t="shared" si="6"/>
        <v>218.90016346189861</v>
      </c>
      <c r="V12" s="56" t="n">
        <f t="shared" si="6"/>
        <v>210.15974590981853</v>
      </c>
      <c r="W12" s="56" t="n">
        <f t="shared" si="6"/>
        <v>202.62395931154896</v>
      </c>
      <c r="X12" s="56" t="n">
        <f t="shared" si="6"/>
        <v>192.27980577955256</v>
      </c>
      <c r="Y12" s="56" t="n">
        <f t="shared" si="6"/>
        <v>163.70642113180514</v>
      </c>
      <c r="Z12" s="56" t="n">
        <f t="shared" si="6"/>
        <v>157.36803971414497</v>
      </c>
      <c r="AA12" s="56" t="n">
        <f t="shared" si="6"/>
        <v>146.16106783832194</v>
      </c>
      <c r="AB12" s="56" t="n">
        <f t="shared" si="6"/>
        <v>150.24103275768937</v>
      </c>
      <c r="AC12" s="56" t="n">
        <f t="shared" si="6"/>
        <v>154.75378397485107</v>
      </c>
      <c r="AD12" s="56" t="n">
        <f t="shared" si="6"/>
        <v>170.88982482938422</v>
      </c>
      <c r="AE12" s="56" t="n">
        <f t="shared" si="6"/>
        <v>180.13741480279037</v>
      </c>
      <c r="AF12" s="56" t="n">
        <f t="shared" si="6"/>
        <v>191.6737111259356</v>
      </c>
      <c r="AG12" s="56" t="n">
        <f t="shared" si="6"/>
        <v>172.37697405707911</v>
      </c>
      <c r="AH12" s="56" t="n">
        <f t="shared" si="6"/>
        <v>170.57259075994699</v>
      </c>
      <c r="AI12" s="36" t="str">
        <f>A12</f>
        <v>Services (Non-R&amp;D)</v>
      </c>
      <c r="AJ12" s="55" t="n">
        <f t="shared" si="2"/>
        <v>146.16106783832194</v>
      </c>
      <c r="AK12" s="55" t="n">
        <f t="shared" si="3"/>
        <v>172.37697405707911</v>
      </c>
      <c r="AL12" s="55" t="n">
        <f t="shared" si="3"/>
        <v>170.57259075994699</v>
      </c>
      <c r="AM12" s="54" t="n">
        <f>(AH12/AG12)-1</f>
        <v>-1.0467658496747023E-2</v>
      </c>
      <c r="AN12" s="42" t="n">
        <f>(AH12/AA12)-1</f>
        <v>0.16701795685173959</v>
      </c>
      <c r="AO12" s="16" t="n">
        <f>AH19</f>
        <v>0.41163159311615716</v>
      </c>
    </row>
    <row r="13">
      <c r="A13" s="50" t="str">
        <f>A6</f>
        <v>Unlabeled</v>
      </c>
      <c r="B13" s="56" t="n">
        <f t="shared" ref="B13:AH13" si="7">IF(B6="","",B6/VLOOKUP(B$9,deflator,2,FALSE)/$AI$1)</f>
        <v>0</v>
      </c>
      <c r="C13" s="56" t="str">
        <f t="shared" si="7"/>
      </c>
      <c r="D13" s="56" t="str">
        <f t="shared" si="7"/>
      </c>
      <c r="E13" s="56" t="str">
        <f t="shared" si="7"/>
      </c>
      <c r="F13" s="56" t="str">
        <f t="shared" si="7"/>
      </c>
      <c r="G13" s="56" t="str">
        <f t="shared" si="7"/>
      </c>
      <c r="H13" s="56" t="str">
        <f t="shared" si="7"/>
      </c>
      <c r="I13" s="56" t="str">
        <f t="shared" si="7"/>
      </c>
      <c r="J13" s="56" t="str">
        <f t="shared" si="7"/>
      </c>
      <c r="K13" s="56" t="str">
        <f t="shared" si="7"/>
      </c>
      <c r="L13" s="56" t="n">
        <f t="shared" si="7"/>
        <v>4.7675602734119006E-2</v>
      </c>
      <c r="M13" s="56" t="n">
        <f t="shared" si="7"/>
        <v>1.5520128637487184E-2</v>
      </c>
      <c r="N13" s="56" t="n">
        <f t="shared" si="7"/>
        <v>0.13057936587534633</v>
      </c>
      <c r="O13" s="56" t="n">
        <f t="shared" si="7"/>
        <v>0.11541703964743305</v>
      </c>
      <c r="P13" s="56" t="n">
        <f t="shared" si="7"/>
        <v>1.0528669911007831E-2</v>
      </c>
      <c r="Q13" s="56" t="n">
        <f t="shared" si="7"/>
        <v>5.4896935336596524E-3</v>
      </c>
      <c r="R13" s="56" t="n">
        <f t="shared" si="7"/>
        <v>0.15344290838277924</v>
      </c>
      <c r="S13" s="56" t="n">
        <f t="shared" si="7"/>
        <v>2.4559459532689797E-2</v>
      </c>
      <c r="T13" s="56" t="n">
        <f t="shared" si="7"/>
        <v>4.9060741584320514E-4</v>
      </c>
      <c r="U13" s="56" t="n">
        <f t="shared" si="7"/>
        <v>1.3013533805184057E-3</v>
      </c>
      <c r="V13" s="56" t="n">
        <f t="shared" si="7"/>
        <v>-3.3218473425493552E-4</v>
      </c>
      <c r="W13" s="56" t="n">
        <f t="shared" si="7"/>
        <v>-1.805917005966906E-4</v>
      </c>
      <c r="X13" s="56" t="n">
        <f t="shared" si="7"/>
        <v>-8.1574936643735501E-6</v>
      </c>
      <c r="Y13" s="56" t="n">
        <f t="shared" si="7"/>
        <v>-1.2332448759280271E-4</v>
      </c>
      <c r="Z13" s="56" t="str">
        <f t="shared" si="7"/>
      </c>
      <c r="AA13" s="56" t="n">
        <f t="shared" si="7"/>
        <v>3.598342701226736E-5</v>
      </c>
      <c r="AB13" s="56" t="n">
        <f t="shared" si="7"/>
        <v>4.2605516858879354E-3</v>
      </c>
      <c r="AC13" s="56" t="n">
        <f t="shared" si="7"/>
        <v>1.572643058881799E-3</v>
      </c>
      <c r="AD13" s="56" t="n">
        <f t="shared" si="7"/>
        <v>-2.429934765028397E-4</v>
      </c>
      <c r="AE13" s="56" t="n">
        <f t="shared" si="7"/>
        <v>5.217795985436942E-4</v>
      </c>
      <c r="AF13" s="56" t="n">
        <f t="shared" si="7"/>
        <v>3.4765657256334288E-4</v>
      </c>
      <c r="AG13" s="56" t="n">
        <f t="shared" si="7"/>
        <v>4.1308290652077408E-4</v>
      </c>
      <c r="AH13" s="56" t="n">
        <f t="shared" si="7"/>
        <v>9.8091976849999998E-4</v>
      </c>
      <c r="AI13" s="36" t="str">
        <f>A13</f>
        <v>Unlabeled</v>
      </c>
      <c r="AJ13" s="55" t="n">
        <f t="shared" si="2"/>
        <v>3.598342701226736E-5</v>
      </c>
      <c r="AK13" s="55" t="n">
        <f t="shared" si="3"/>
        <v>4.1308290652077408E-4</v>
      </c>
      <c r="AL13" s="55" t="n">
        <f t="shared" si="3"/>
        <v>9.8091976849999998E-4</v>
      </c>
      <c r="AM13" s="42" t="n">
        <f>(AH13/AG13)-1</f>
        <v>1.3746317095565153</v>
      </c>
      <c r="AN13" s="42" t="n">
        <f>(AH13/AA13)-1</f>
        <v>26.260320929565374</v>
      </c>
      <c r="AO13" s="16" t="n">
        <f>AH20</f>
        <v>2.3671890379799527E-6</v>
      </c>
    </row>
    <row r="14">
      <c r="A14" s="48" t="s">
        <v>36</v>
      </c>
      <c r="B14" s="56" t="n">
        <f t="shared" ref="B14:AH14" si="8">IF(B7="","",B7/VLOOKUP(B$9,deflator,2,FALSE)/$AI$1)</f>
        <v>239.19968123054471</v>
      </c>
      <c r="C14" s="56" t="n">
        <f t="shared" si="8"/>
        <v>261.29072911994291</v>
      </c>
      <c r="D14" s="56" t="n">
        <f t="shared" si="8"/>
        <v>231.05264270919878</v>
      </c>
      <c r="E14" s="56" t="n">
        <f t="shared" si="8"/>
        <v>222.03007008275242</v>
      </c>
      <c r="F14" s="56" t="n">
        <f t="shared" si="8"/>
        <v>209.75545071641369</v>
      </c>
      <c r="G14" s="56" t="n">
        <f t="shared" si="8"/>
        <v>204.40529624658194</v>
      </c>
      <c r="H14" s="56" t="n">
        <f t="shared" si="8"/>
        <v>203.82966328577427</v>
      </c>
      <c r="I14" s="56" t="n">
        <f t="shared" si="8"/>
        <v>196.10140143807629</v>
      </c>
      <c r="J14" s="56" t="n">
        <f t="shared" si="8"/>
        <v>195.32573317812</v>
      </c>
      <c r="K14" s="56" t="n">
        <f t="shared" si="8"/>
        <v>201.52929472562869</v>
      </c>
      <c r="L14" s="56" t="n">
        <f t="shared" si="8"/>
        <v>213.56475258137903</v>
      </c>
      <c r="M14" s="56" t="n">
        <f t="shared" si="8"/>
        <v>227.17937051330151</v>
      </c>
      <c r="N14" s="56" t="n">
        <f t="shared" si="8"/>
        <v>263.68826154873426</v>
      </c>
      <c r="O14" s="56" t="n">
        <f t="shared" si="8"/>
        <v>322.48418803794158</v>
      </c>
      <c r="P14" s="56" t="n">
        <f t="shared" si="8"/>
        <v>341.74555725825047</v>
      </c>
      <c r="Q14" s="56" t="n">
        <f t="shared" si="8"/>
        <v>383.60686064056392</v>
      </c>
      <c r="R14" s="56" t="n">
        <f t="shared" si="8"/>
        <v>412.76436375099956</v>
      </c>
      <c r="S14" s="56" t="n">
        <f t="shared" si="8"/>
        <v>446.53956894861881</v>
      </c>
      <c r="T14" s="56" t="n">
        <f t="shared" si="8"/>
        <v>503.82492319953008</v>
      </c>
      <c r="U14" s="56" t="n">
        <f t="shared" si="8"/>
        <v>503.47090213592861</v>
      </c>
      <c r="V14" s="56" t="n">
        <f t="shared" si="8"/>
        <v>474.10678563496958</v>
      </c>
      <c r="W14" s="56" t="n">
        <f t="shared" si="8"/>
        <v>472.64262454985987</v>
      </c>
      <c r="X14" s="56" t="n">
        <f t="shared" si="8"/>
        <v>450.37155703864977</v>
      </c>
      <c r="Y14" s="56" t="n">
        <f t="shared" si="8"/>
        <v>379.13927039526891</v>
      </c>
      <c r="Z14" s="56" t="n">
        <f t="shared" si="8"/>
        <v>343.680151362885</v>
      </c>
      <c r="AA14" s="56" t="n">
        <f t="shared" si="8"/>
        <v>328.86992157933236</v>
      </c>
      <c r="AB14" s="56" t="n">
        <f t="shared" si="8"/>
        <v>354.92820493876377</v>
      </c>
      <c r="AC14" s="56" t="n">
        <f t="shared" si="8"/>
        <v>374.71905005572046</v>
      </c>
      <c r="AD14" s="56" t="n">
        <f t="shared" si="8"/>
        <v>409.89590462263908</v>
      </c>
      <c r="AE14" s="56" t="n">
        <f t="shared" si="8"/>
        <v>429.90859582169588</v>
      </c>
      <c r="AF14" s="56" t="n">
        <f t="shared" si="8"/>
        <v>466.20928425338684</v>
      </c>
      <c r="AG14" s="56" t="n">
        <f t="shared" si="8"/>
        <v>413.88125838829131</v>
      </c>
      <c r="AH14" s="56" t="n">
        <f t="shared" si="8"/>
        <v>414.38167918227208</v>
      </c>
      <c r="AI14" s="36" t="str">
        <f>A14</f>
        <v>Grand Total</v>
      </c>
      <c r="AJ14" s="55" t="n">
        <f t="shared" si="2"/>
        <v>328.86992157933236</v>
      </c>
      <c r="AK14" s="55" t="n">
        <f t="shared" si="3"/>
        <v>413.88125838829131</v>
      </c>
      <c r="AL14" s="55" t="n">
        <f t="shared" si="3"/>
        <v>414.38167918227208</v>
      </c>
      <c r="AM14" s="54" t="n">
        <f>(AH14/AG14)-1</f>
        <v>1.2090926656826984E-3</v>
      </c>
      <c r="AN14" s="42" t="n">
        <f>(AH14/AA14)-1</f>
        <v>0.26001696108992434</v>
      </c>
      <c r="AO14" s="16" t="b">
        <f>AH21</f>
        <v>1</v>
      </c>
    </row>
    <row r="15">
      <c r="A15" s="48" t="s">
        <v>33</v>
      </c>
      <c r="B15" s="14" t="b">
        <f t="shared" ref="B15:AH15" si="9">B14=SUM(B10:B13)</f>
        <v>1</v>
      </c>
      <c r="C15" s="14" t="b">
        <f t="shared" si="9"/>
        <v>1</v>
      </c>
      <c r="D15" s="14" t="b">
        <f t="shared" si="9"/>
        <v>1</v>
      </c>
      <c r="E15" s="14" t="b">
        <f t="shared" si="9"/>
        <v>1</v>
      </c>
      <c r="F15" s="14" t="b">
        <f t="shared" si="9"/>
        <v>1</v>
      </c>
      <c r="G15" s="14" t="b">
        <f t="shared" si="9"/>
        <v>1</v>
      </c>
      <c r="H15" s="14" t="b">
        <f t="shared" si="9"/>
        <v>1</v>
      </c>
      <c r="I15" s="14" t="b">
        <f t="shared" si="9"/>
        <v>1</v>
      </c>
      <c r="J15" s="14" t="b">
        <f t="shared" si="9"/>
        <v>1</v>
      </c>
      <c r="K15" s="14" t="b">
        <f t="shared" si="9"/>
        <v>1</v>
      </c>
      <c r="L15" s="14" t="b">
        <f t="shared" si="9"/>
        <v>1</v>
      </c>
      <c r="M15" s="14" t="b">
        <f t="shared" si="9"/>
        <v>1</v>
      </c>
      <c r="N15" s="14" t="b">
        <f t="shared" si="9"/>
        <v>1</v>
      </c>
      <c r="O15" s="14" t="b">
        <f t="shared" si="9"/>
        <v>1</v>
      </c>
      <c r="P15" s="14" t="b">
        <f t="shared" si="9"/>
        <v>1</v>
      </c>
      <c r="Q15" s="14" t="b">
        <f t="shared" si="9"/>
        <v>1</v>
      </c>
      <c r="R15" s="14" t="b">
        <f t="shared" si="9"/>
        <v>1</v>
      </c>
      <c r="S15" s="14" t="b">
        <f t="shared" si="9"/>
        <v>1</v>
      </c>
      <c r="T15" s="14" t="b">
        <f t="shared" si="9"/>
        <v>1</v>
      </c>
      <c r="U15" s="14" t="b">
        <f t="shared" si="9"/>
        <v>1</v>
      </c>
      <c r="V15" s="14" t="b">
        <f t="shared" si="9"/>
        <v>1</v>
      </c>
      <c r="W15" s="14" t="b">
        <f t="shared" si="9"/>
        <v>1</v>
      </c>
      <c r="X15" s="14" t="b">
        <f t="shared" si="9"/>
        <v>1</v>
      </c>
      <c r="Y15" s="14" t="b">
        <f t="shared" si="9"/>
        <v>1</v>
      </c>
      <c r="Z15" s="14" t="b">
        <f t="shared" si="9"/>
        <v>1</v>
      </c>
      <c r="AA15" s="14" t="b">
        <f t="shared" si="9"/>
        <v>1</v>
      </c>
      <c r="AB15" s="14" t="b">
        <f t="shared" si="9"/>
        <v>1</v>
      </c>
      <c r="AC15" s="14" t="b">
        <f t="shared" si="9"/>
        <v>1</v>
      </c>
      <c r="AD15" s="14" t="b">
        <f t="shared" si="9"/>
        <v>1</v>
      </c>
      <c r="AE15" s="14" t="b">
        <f t="shared" si="9"/>
        <v>1</v>
      </c>
      <c r="AF15" s="14" t="b">
        <f t="shared" si="9"/>
        <v>1</v>
      </c>
      <c r="AG15" s="14" t="b">
        <f t="shared" si="9"/>
        <v>1</v>
      </c>
      <c r="AH15" s="14" t="b">
        <f t="shared" si="9"/>
        <v>1</v>
      </c>
      <c r="AJ15" s="53"/>
      <c r="AK15" s="53"/>
      <c r="AL15" s="53"/>
      <c r="AM15" s="52"/>
      <c r="AN15" s="52"/>
    </row>
    <row r="16" ht="12.75" customHeight="1"/>
    <row r="17" ht="12.75" customHeight="1">
      <c r="A17" s="50" t="str">
        <f>A10</f>
        <v>Products (All)</v>
      </c>
      <c r="B17" s="49" t="n">
        <f t="shared" ref="B17:AH17" si="10">IF(B10="","",B10/B$14)</f>
        <v>0.56818153377206992</v>
      </c>
      <c r="C17" s="51" t="n">
        <f t="shared" si="10"/>
        <v>0.53897271619910392</v>
      </c>
      <c r="D17" s="51" t="n">
        <f t="shared" si="10"/>
        <v>0.48693263248666679</v>
      </c>
      <c r="E17" s="51" t="n">
        <f t="shared" si="10"/>
        <v>0.49681161116077943</v>
      </c>
      <c r="F17" s="51" t="n">
        <f t="shared" si="10"/>
        <v>0.43967228157697197</v>
      </c>
      <c r="G17" s="51" t="n">
        <f t="shared" si="10"/>
        <v>0.42620078239713505</v>
      </c>
      <c r="H17" s="51" t="n">
        <f t="shared" si="10"/>
        <v>0.4406414073699918</v>
      </c>
      <c r="I17" s="51" t="n">
        <f t="shared" si="10"/>
        <v>0.42488244821850502</v>
      </c>
      <c r="J17" s="51" t="n">
        <f t="shared" si="10"/>
        <v>0.4112155997962465</v>
      </c>
      <c r="K17" s="51" t="n">
        <f t="shared" si="10"/>
        <v>0.42396984125865234</v>
      </c>
      <c r="L17" s="51" t="n">
        <f t="shared" si="10"/>
        <v>0.45085934811058365</v>
      </c>
      <c r="M17" s="51" t="n">
        <f t="shared" si="10"/>
        <v>0.45172897666315537</v>
      </c>
      <c r="N17" s="51" t="n">
        <f t="shared" si="10"/>
        <v>0.45270451731198336</v>
      </c>
      <c r="O17" s="51" t="n">
        <f t="shared" si="10"/>
        <v>0.44838522952641313</v>
      </c>
      <c r="P17" s="51" t="n">
        <f t="shared" si="10"/>
        <v>0.45197056620259146</v>
      </c>
      <c r="Q17" s="51" t="n">
        <f t="shared" si="10"/>
        <v>0.46435599968077507</v>
      </c>
      <c r="R17" s="51" t="n">
        <f t="shared" si="10"/>
        <v>0.46155903766811918</v>
      </c>
      <c r="S17" s="51" t="n">
        <f t="shared" si="10"/>
        <v>0.48297925743539749</v>
      </c>
      <c r="T17" s="51" t="n">
        <f t="shared" si="10"/>
        <v>0.50266609575590981</v>
      </c>
      <c r="U17" s="51" t="n">
        <f t="shared" si="10"/>
        <v>0.45513678620152853</v>
      </c>
      <c r="V17" s="51" t="n">
        <f t="shared" si="10"/>
        <v>0.44702855403601638</v>
      </c>
      <c r="W17" s="51" t="n">
        <f t="shared" si="10"/>
        <v>0.46962969390017734</v>
      </c>
      <c r="X17" s="51" t="n">
        <f t="shared" si="10"/>
        <v>0.47968253479336365</v>
      </c>
      <c r="Y17" s="51" t="n">
        <f t="shared" si="10"/>
        <v>0.48155941706653654</v>
      </c>
      <c r="Z17" s="51" t="n">
        <f t="shared" si="10"/>
        <v>0.45670273642657599</v>
      </c>
      <c r="AA17" s="51" t="n">
        <f t="shared" si="10"/>
        <v>0.47340441312516235</v>
      </c>
      <c r="AB17" s="51" t="n">
        <f t="shared" si="10"/>
        <v>0.49821155792069322</v>
      </c>
      <c r="AC17" s="51" t="n">
        <f t="shared" si="10"/>
        <v>0.51031280822267766</v>
      </c>
      <c r="AD17" s="51" t="n">
        <f t="shared" si="10"/>
        <v>0.51023920019526225</v>
      </c>
      <c r="AE17" s="51" t="n">
        <f t="shared" si="10"/>
        <v>0.5034661739066234</v>
      </c>
      <c r="AF17" s="51" t="n">
        <f t="shared" si="10"/>
        <v>0.5170721818310049</v>
      </c>
      <c r="AG17" s="51" t="n">
        <f t="shared" si="10"/>
        <v>0.50180874743486337</v>
      </c>
      <c r="AH17" s="51" t="n">
        <f t="shared" si="10"/>
        <v>0.50605735349252223</v>
      </c>
    </row>
    <row r="18" ht="12.75" customHeight="1">
      <c r="A18" s="50" t="str">
        <f>A11</f>
        <v>R&amp;D</v>
      </c>
      <c r="B18" s="49" t="n">
        <f t="shared" ref="B18:AH18" si="11">IF(B11="","",B11/B$14)</f>
        <v>0.16727962706422816</v>
      </c>
      <c r="C18" s="49" t="n">
        <f t="shared" si="11"/>
        <v>0.14605289056159554</v>
      </c>
      <c r="D18" s="49" t="n">
        <f t="shared" si="11"/>
        <v>0.16666126741730394</v>
      </c>
      <c r="E18" s="49" t="n">
        <f t="shared" si="11"/>
        <v>0.17436255211410784</v>
      </c>
      <c r="F18" s="49" t="n">
        <f t="shared" si="11"/>
        <v>0.18233384982780462</v>
      </c>
      <c r="G18" s="49" t="n">
        <f t="shared" si="11"/>
        <v>0.18417302696338886</v>
      </c>
      <c r="H18" s="49" t="n">
        <f t="shared" si="11"/>
        <v>0.1691630553356909</v>
      </c>
      <c r="I18" s="49" t="n">
        <f t="shared" si="11"/>
        <v>0.16758804377313294</v>
      </c>
      <c r="J18" s="49" t="n">
        <f t="shared" si="11"/>
        <v>0.16911054443857856</v>
      </c>
      <c r="K18" s="49" t="n">
        <f t="shared" si="11"/>
        <v>0.15583353927197136</v>
      </c>
      <c r="L18" s="49" t="n">
        <f t="shared" si="11"/>
        <v>0.14356021308564632</v>
      </c>
      <c r="M18" s="49" t="n">
        <f t="shared" si="11"/>
        <v>0.14345748964152377</v>
      </c>
      <c r="N18" s="49" t="n">
        <f t="shared" si="11"/>
        <v>0.14398383289972297</v>
      </c>
      <c r="O18" s="49" t="n">
        <f t="shared" si="11"/>
        <v>0.13369505147294047</v>
      </c>
      <c r="P18" s="49" t="n">
        <f t="shared" si="11"/>
        <v>0.13028985859997919</v>
      </c>
      <c r="Q18" s="49" t="n">
        <f t="shared" si="11"/>
        <v>0.12911894640470584</v>
      </c>
      <c r="R18" s="49" t="n">
        <f t="shared" si="11"/>
        <v>0.12844104757754266</v>
      </c>
      <c r="S18" s="49" t="n">
        <f t="shared" si="11"/>
        <v>0.12415748139808629</v>
      </c>
      <c r="T18" s="49" t="n">
        <f t="shared" si="11"/>
        <v>0.10455258446541582</v>
      </c>
      <c r="U18" s="49" t="n">
        <f t="shared" si="11"/>
        <v>0.11007847472693842</v>
      </c>
      <c r="V18" s="49" t="n">
        <f t="shared" si="11"/>
        <v>0.10969701899365798</v>
      </c>
      <c r="W18" s="49" t="n">
        <f t="shared" si="11"/>
        <v>0.10166631666843096</v>
      </c>
      <c r="X18" s="49" t="n">
        <f t="shared" si="11"/>
        <v>9.3381539487068954E-2</v>
      </c>
      <c r="Y18" s="49" t="n">
        <f t="shared" si="11"/>
        <v>8.6656511511247675E-2</v>
      </c>
      <c r="Z18" s="49" t="n">
        <f t="shared" si="11"/>
        <v>8.540628822878403E-2</v>
      </c>
      <c r="AA18" s="51" t="n">
        <f t="shared" si="11"/>
        <v>8.216119433495632E-2</v>
      </c>
      <c r="AB18" s="51" t="n">
        <f t="shared" si="11"/>
        <v>7.8476653332348142E-2</v>
      </c>
      <c r="AC18" s="51" t="n">
        <f t="shared" si="11"/>
        <v>7.6696828477410189E-2</v>
      </c>
      <c r="AD18" s="51" t="n">
        <f t="shared" si="11"/>
        <v>7.2851091977251231E-2</v>
      </c>
      <c r="AE18" s="51" t="n">
        <f t="shared" si="11"/>
        <v>7.7519323166105533E-2</v>
      </c>
      <c r="AF18" s="51" t="n">
        <f t="shared" si="11"/>
        <v>7.1794738549043821E-2</v>
      </c>
      <c r="AG18" s="51" t="n">
        <f t="shared" si="11"/>
        <v>8.1701296457324421E-2</v>
      </c>
      <c r="AH18" s="51" t="n">
        <f t="shared" si="11"/>
        <v>8.2308686202282669E-2</v>
      </c>
    </row>
    <row r="19" ht="12.75" customHeight="1">
      <c r="A19" s="50" t="str">
        <f>A12</f>
        <v>Services (Non-R&amp;D)</v>
      </c>
      <c r="B19" s="49" t="n">
        <f t="shared" ref="B19:AH19" si="12">IF(B12="","",B12/B$14)</f>
        <v>0.26453883916370186</v>
      </c>
      <c r="C19" s="49" t="n">
        <f t="shared" si="12"/>
        <v>0.31497439323930043</v>
      </c>
      <c r="D19" s="49" t="n">
        <f t="shared" si="12"/>
        <v>0.34640610009602918</v>
      </c>
      <c r="E19" s="49" t="n">
        <f t="shared" si="12"/>
        <v>0.32882583672511262</v>
      </c>
      <c r="F19" s="49" t="n">
        <f t="shared" si="12"/>
        <v>0.37799386859522344</v>
      </c>
      <c r="G19" s="49" t="n">
        <f t="shared" si="12"/>
        <v>0.38962619063947612</v>
      </c>
      <c r="H19" s="49" t="n">
        <f t="shared" si="12"/>
        <v>0.39019553729431722</v>
      </c>
      <c r="I19" s="49" t="n">
        <f t="shared" si="12"/>
        <v>0.40752950800836218</v>
      </c>
      <c r="J19" s="49" t="n">
        <f t="shared" si="12"/>
        <v>0.41967385576517485</v>
      </c>
      <c r="K19" s="49" t="n">
        <f t="shared" si="12"/>
        <v>0.42019661946937642</v>
      </c>
      <c r="L19" s="49" t="n">
        <f t="shared" si="12"/>
        <v>0.40535720157872301</v>
      </c>
      <c r="M19" s="49" t="n">
        <f t="shared" si="12"/>
        <v>0.40474521706691208</v>
      </c>
      <c r="N19" s="49" t="n">
        <f t="shared" si="12"/>
        <v>0.40281644622819435</v>
      </c>
      <c r="O19" s="49" t="n">
        <f t="shared" si="12"/>
        <v>0.41756181915957319</v>
      </c>
      <c r="P19" s="49" t="n">
        <f t="shared" si="12"/>
        <v>0.41770876669183976</v>
      </c>
      <c r="Q19" s="49" t="n">
        <f t="shared" si="12"/>
        <v>0.40651074318627883</v>
      </c>
      <c r="R19" s="49" t="n">
        <f t="shared" si="12"/>
        <v>0.40962817019047043</v>
      </c>
      <c r="S19" s="49" t="n">
        <f t="shared" si="12"/>
        <v>0.39280826165193666</v>
      </c>
      <c r="T19" s="49" t="n">
        <f t="shared" si="12"/>
        <v>0.39278034601300066</v>
      </c>
      <c r="U19" s="49" t="n">
        <f t="shared" si="12"/>
        <v>0.43478215430769679</v>
      </c>
      <c r="V19" s="49" t="n">
        <f t="shared" si="12"/>
        <v>0.44327512762415394</v>
      </c>
      <c r="W19" s="49" t="n">
        <f t="shared" si="12"/>
        <v>0.42870437152071506</v>
      </c>
      <c r="X19" s="49" t="n">
        <f t="shared" si="12"/>
        <v>0.42693594383237571</v>
      </c>
      <c r="Y19" s="49" t="n">
        <f t="shared" si="12"/>
        <v>0.43178439669711394</v>
      </c>
      <c r="Z19" s="49" t="n">
        <f t="shared" si="12"/>
        <v>0.45789097534464013</v>
      </c>
      <c r="AA19" s="51" t="n">
        <f t="shared" si="12"/>
        <v>0.4444342831245025</v>
      </c>
      <c r="AB19" s="51" t="n">
        <f t="shared" si="12"/>
        <v>0.42329978476523344</v>
      </c>
      <c r="AC19" s="51" t="n">
        <f t="shared" si="12"/>
        <v>0.41298616644080222</v>
      </c>
      <c r="AD19" s="51" t="n">
        <f t="shared" si="12"/>
        <v>0.41691030064501344</v>
      </c>
      <c r="AE19" s="51" t="n">
        <f t="shared" si="12"/>
        <v>0.41901328922835068</v>
      </c>
      <c r="AF19" s="51" t="n">
        <f t="shared" si="12"/>
        <v>0.41113233391070797</v>
      </c>
      <c r="AG19" s="51" t="n">
        <f t="shared" si="12"/>
        <v>0.41648895803675184</v>
      </c>
      <c r="AH19" s="51" t="n">
        <f t="shared" si="12"/>
        <v>0.41163159311615716</v>
      </c>
    </row>
    <row r="20" ht="12.75" customHeight="1">
      <c r="A20" s="50" t="str">
        <f>A13</f>
        <v>Unlabeled</v>
      </c>
      <c r="B20" s="49" t="n">
        <f t="shared" ref="B20:AH20" si="13">IF(B13="","",B13/B$14)</f>
        <v>0</v>
      </c>
      <c r="C20" s="49" t="str">
        <f t="shared" si="13"/>
      </c>
      <c r="D20" s="49" t="str">
        <f t="shared" si="13"/>
      </c>
      <c r="E20" s="49" t="str">
        <f t="shared" si="13"/>
      </c>
      <c r="F20" s="49" t="str">
        <f t="shared" si="13"/>
      </c>
      <c r="G20" s="49" t="str">
        <f t="shared" si="13"/>
      </c>
      <c r="H20" s="49" t="str">
        <f t="shared" si="13"/>
      </c>
      <c r="I20" s="49" t="str">
        <f t="shared" si="13"/>
      </c>
      <c r="J20" s="49" t="str">
        <f t="shared" si="13"/>
      </c>
      <c r="K20" s="49" t="str">
        <f t="shared" si="13"/>
      </c>
      <c r="L20" s="49" t="n">
        <f t="shared" si="13"/>
        <v>2.2323722504701321E-4</v>
      </c>
      <c r="M20" s="49" t="n">
        <f t="shared" si="13"/>
        <v>6.8316628408733403E-5</v>
      </c>
      <c r="N20" s="49" t="n">
        <f t="shared" si="13"/>
        <v>4.9520356009936733E-4</v>
      </c>
      <c r="O20" s="49" t="n">
        <f t="shared" si="13"/>
        <v>3.5789984107330487E-4</v>
      </c>
      <c r="P20" s="49" t="n">
        <f t="shared" si="13"/>
        <v>3.0808505589588452E-5</v>
      </c>
      <c r="Q20" s="49" t="n">
        <f t="shared" si="13"/>
        <v>1.4310728240085998E-5</v>
      </c>
      <c r="R20" s="49" t="n">
        <f t="shared" si="13"/>
        <v>3.7174456386778533E-4</v>
      </c>
      <c r="S20" s="49" t="n">
        <f t="shared" si="13"/>
        <v>5.4999514579447581E-5</v>
      </c>
      <c r="T20" s="49" t="n">
        <f t="shared" si="13"/>
        <v>9.737656738527593E-7</v>
      </c>
      <c r="U20" s="49" t="n">
        <f t="shared" si="13"/>
        <v>2.5847638363955787E-6</v>
      </c>
      <c r="V20" s="49" t="n">
        <f t="shared" si="13"/>
        <v>-7.0065382804011477E-7</v>
      </c>
      <c r="W20" s="49" t="n">
        <f t="shared" si="13"/>
        <v>-3.8208932334167772E-7</v>
      </c>
      <c r="X20" s="49" t="n">
        <f t="shared" si="13"/>
        <v>-1.8112808273266454E-8</v>
      </c>
      <c r="Y20" s="49" t="n">
        <f t="shared" si="13"/>
        <v>-3.2527489822996085E-7</v>
      </c>
      <c r="Z20" s="49" t="str">
        <f t="shared" si="13"/>
      </c>
      <c r="AA20" s="49" t="n">
        <f t="shared" si="13"/>
        <v>1.0941537869886097E-7</v>
      </c>
      <c r="AB20" s="49" t="n">
        <f t="shared" si="13"/>
        <v>1.2003981725326715E-5</v>
      </c>
      <c r="AC20" s="49" t="n">
        <f t="shared" si="13"/>
        <v>4.1968591099063365E-6</v>
      </c>
      <c r="AD20" s="49" t="n">
        <f t="shared" si="13"/>
        <v>-5.9281752699272728E-7</v>
      </c>
      <c r="AE20" s="49" t="n">
        <f t="shared" si="13"/>
        <v>1.2136989202237345E-6</v>
      </c>
      <c r="AF20" s="49" t="n">
        <f t="shared" si="13"/>
        <v>7.4570924326421168E-7</v>
      </c>
      <c r="AG20" s="49" t="n">
        <f t="shared" si="13"/>
        <v>9.9807106059688196E-7</v>
      </c>
      <c r="AH20" s="49" t="n">
        <f t="shared" si="13"/>
        <v>2.3671890379799527E-6</v>
      </c>
    </row>
    <row r="21" ht="12.75" customHeight="1">
      <c r="A21" s="48" t="s">
        <v>33</v>
      </c>
      <c r="B21" s="49" t="b">
        <f t="shared" ref="B21:AH21" si="14">SUM(B17:B20)=1</f>
        <v>1</v>
      </c>
      <c r="C21" s="49" t="b">
        <f t="shared" si="14"/>
        <v>1</v>
      </c>
      <c r="D21" s="49" t="b">
        <f t="shared" si="14"/>
        <v>1</v>
      </c>
      <c r="E21" s="49" t="b">
        <f t="shared" si="14"/>
        <v>1</v>
      </c>
      <c r="F21" s="49" t="b">
        <f t="shared" si="14"/>
        <v>1</v>
      </c>
      <c r="G21" s="49" t="b">
        <f t="shared" si="14"/>
        <v>1</v>
      </c>
      <c r="H21" s="49" t="b">
        <f t="shared" si="14"/>
        <v>1</v>
      </c>
      <c r="I21" s="49" t="b">
        <f t="shared" si="14"/>
        <v>1</v>
      </c>
      <c r="J21" s="49" t="b">
        <f t="shared" si="14"/>
        <v>1</v>
      </c>
      <c r="K21" s="49" t="b">
        <f t="shared" si="14"/>
        <v>1</v>
      </c>
      <c r="L21" s="49" t="b">
        <f t="shared" si="14"/>
        <v>1</v>
      </c>
      <c r="M21" s="49" t="b">
        <f t="shared" si="14"/>
        <v>1</v>
      </c>
      <c r="N21" s="49" t="b">
        <f t="shared" si="14"/>
        <v>1</v>
      </c>
      <c r="O21" s="49" t="b">
        <f t="shared" si="14"/>
        <v>1</v>
      </c>
      <c r="P21" s="49" t="b">
        <f t="shared" si="14"/>
        <v>1</v>
      </c>
      <c r="Q21" s="49" t="b">
        <f t="shared" si="14"/>
        <v>1</v>
      </c>
      <c r="R21" s="49" t="b">
        <f t="shared" si="14"/>
        <v>1</v>
      </c>
      <c r="S21" s="49" t="b">
        <f t="shared" si="14"/>
        <v>1</v>
      </c>
      <c r="T21" s="49" t="b">
        <f t="shared" si="14"/>
        <v>1</v>
      </c>
      <c r="U21" s="49" t="b">
        <f t="shared" si="14"/>
        <v>1</v>
      </c>
      <c r="V21" s="49" t="b">
        <f t="shared" si="14"/>
        <v>1</v>
      </c>
      <c r="W21" s="49" t="b">
        <f t="shared" si="14"/>
        <v>1</v>
      </c>
      <c r="X21" s="49" t="b">
        <f t="shared" si="14"/>
        <v>1</v>
      </c>
      <c r="Y21" s="49" t="b">
        <f t="shared" si="14"/>
        <v>1</v>
      </c>
      <c r="Z21" s="49" t="b">
        <f t="shared" si="14"/>
        <v>1</v>
      </c>
      <c r="AA21" s="49" t="b">
        <f t="shared" si="14"/>
        <v>1</v>
      </c>
      <c r="AB21" s="49" t="b">
        <f t="shared" si="14"/>
        <v>1</v>
      </c>
      <c r="AC21" s="49" t="b">
        <f t="shared" si="14"/>
        <v>1</v>
      </c>
      <c r="AD21" s="49" t="b">
        <f t="shared" si="14"/>
        <v>1</v>
      </c>
      <c r="AE21" s="49" t="b">
        <f t="shared" si="14"/>
        <v>1</v>
      </c>
      <c r="AF21" s="49" t="b">
        <f t="shared" si="14"/>
        <v>1</v>
      </c>
      <c r="AG21" s="49" t="b">
        <f t="shared" si="14"/>
        <v>1</v>
      </c>
      <c r="AH21" s="49" t="b">
        <f t="shared" si="14"/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8" hidden="0" customWidth="1"/>
    <col min="2" max="2" width="8.7109375" hidden="0" customWidth="1"/>
    <col min="3" max="3" width="8.7109375" hidden="0" customWidth="1"/>
    <col min="4" max="4" width="8.7109375" hidden="0" customWidth="1"/>
    <col min="5" max="5" width="8.7109375" hidden="0" customWidth="1"/>
    <col min="6" max="6" width="8.7109375" hidden="0" customWidth="1"/>
    <col min="7" max="7" width="8.7109375" hidden="0" customWidth="1"/>
    <col min="8" max="8" width="8.7109375" hidden="0" customWidth="1"/>
    <col min="9" max="9" width="8.7109375" hidden="0" customWidth="1"/>
    <col min="10" max="10" width="8.7109375" hidden="0" customWidth="1"/>
    <col min="11" max="11" width="8.7109375" hidden="0" customWidth="1"/>
    <col min="12" max="12" width="8.7109375" hidden="0" customWidth="1"/>
    <col min="13" max="13" width="7.85546875" hidden="0" customWidth="1"/>
  </cols>
  <sheetData>
    <row r="1" ht="12.75" customHeight="1">
      <c r="A1" s="60" t="s">
        <v>43</v>
      </c>
      <c r="B1" s="60"/>
      <c r="C1" s="60"/>
      <c r="N1" s="59" t="n">
        <v>1000000000</v>
      </c>
    </row>
    <row r="2">
      <c r="A2" s="1" t="s">
        <v>73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</row>
    <row r="3">
      <c r="A3" s="1" t="s">
        <v>66</v>
      </c>
      <c r="B3" s="1" t="n">
        <v>123024342.40000001</v>
      </c>
      <c r="C3" s="1" t="n">
        <v>67336104.640000001</v>
      </c>
      <c r="D3" s="1" t="n">
        <v>13270461</v>
      </c>
      <c r="E3" s="1" t="n">
        <v>-1320382</v>
      </c>
      <c r="F3" s="1" t="n">
        <v>1977295.89</v>
      </c>
      <c r="G3" s="1" t="n">
        <v>244624801</v>
      </c>
      <c r="H3" s="1" t="n">
        <v>218030669.09999999</v>
      </c>
      <c r="I3" s="1" t="n">
        <v>479062468.04000002</v>
      </c>
      <c r="J3" s="1" t="n">
        <v>579309887.13</v>
      </c>
      <c r="K3" s="1" t="n">
        <v>946973502.76999998</v>
      </c>
      <c r="L3" s="1" t="n">
        <v>1409196643.4200001</v>
      </c>
      <c r="M3" s="1" t="n">
        <v>1075656297.6199999</v>
      </c>
    </row>
    <row r="4">
      <c r="A4" s="1" t="s">
        <v>71</v>
      </c>
      <c r="B4" s="1" t="n">
        <v>266764901.74000001</v>
      </c>
      <c r="C4" s="1" t="n">
        <v>405648534.72000003</v>
      </c>
      <c r="D4" s="1" t="n">
        <v>326666879.73000002</v>
      </c>
      <c r="E4" s="1" t="n">
        <v>523795221.60000002</v>
      </c>
      <c r="F4" s="1" t="n">
        <v>692410749.78999996</v>
      </c>
      <c r="G4" s="1" t="n">
        <v>1187333627.8199999</v>
      </c>
      <c r="H4" s="1" t="n">
        <v>1853556666.47</v>
      </c>
      <c r="I4" s="1" t="n">
        <v>3314278615.8800001</v>
      </c>
      <c r="J4" s="1" t="n">
        <v>6488923855.9300003</v>
      </c>
      <c r="K4" s="1" t="n">
        <v>14805466187.969999</v>
      </c>
      <c r="L4" s="1" t="n">
        <v>11342995538.690001</v>
      </c>
      <c r="M4" s="1" t="n">
        <v>8827046432.9099998</v>
      </c>
    </row>
    <row r="5">
      <c r="A5" s="1" t="s">
        <v>21</v>
      </c>
      <c r="B5" s="1" t="n">
        <v>3245324.69</v>
      </c>
      <c r="C5" s="1" t="n">
        <v>1020957</v>
      </c>
      <c r="D5" s="1" t="n">
        <v>622432</v>
      </c>
      <c r="E5" s="1" t="n">
        <v>1084245</v>
      </c>
      <c r="F5" s="1" t="n">
        <v>495272</v>
      </c>
      <c r="G5" s="1" t="n">
        <v>1197901.48</v>
      </c>
      <c r="H5" s="1" t="n">
        <v>42000986.299999997</v>
      </c>
      <c r="I5" s="1" t="n">
        <v>160193150.25999999</v>
      </c>
      <c r="J5" s="1" t="n">
        <v>348151914.73000002</v>
      </c>
      <c r="K5" s="1" t="n">
        <v>565245801.84000003</v>
      </c>
      <c r="L5" s="1" t="n">
        <v>1892904899.26</v>
      </c>
      <c r="M5" s="1" t="n">
        <v>997859645.16999996</v>
      </c>
    </row>
    <row r="6">
      <c r="A6" s="48" t="s">
        <v>36</v>
      </c>
      <c r="B6" s="9" t="n">
        <f t="shared" ref="B6:M6" si="0">SUBTOTAL(9,B3:B5)</f>
        <v>393034568.82999998</v>
      </c>
      <c r="C6" s="9" t="n">
        <f t="shared" si="0"/>
        <v>474005596.36000001</v>
      </c>
      <c r="D6" s="9" t="n">
        <f t="shared" si="0"/>
        <v>340559772.73000002</v>
      </c>
      <c r="E6" s="9" t="n">
        <f t="shared" si="0"/>
        <v>523559084.60000002</v>
      </c>
      <c r="F6" s="9" t="n">
        <f t="shared" si="0"/>
        <v>694883317.67999995</v>
      </c>
      <c r="G6" s="9" t="n">
        <f t="shared" si="0"/>
        <v>1433156330.3</v>
      </c>
      <c r="H6" s="9" t="n">
        <f t="shared" si="0"/>
        <v>2113588321.8699999</v>
      </c>
      <c r="I6" s="9" t="n">
        <f t="shared" si="0"/>
        <v>3953534234.1800003</v>
      </c>
      <c r="J6" s="9" t="n">
        <f t="shared" si="0"/>
        <v>7416385657.7900009</v>
      </c>
      <c r="K6" s="9" t="n">
        <f t="shared" si="0"/>
        <v>16317685492.58</v>
      </c>
      <c r="L6" s="9" t="n">
        <f t="shared" si="0"/>
        <v>14645097081.370001</v>
      </c>
      <c r="M6" s="9" t="n">
        <f t="shared" si="0"/>
        <v>10900562375.699999</v>
      </c>
    </row>
    <row r="7" ht="12.75" customHeight="1"/>
    <row r="8">
      <c r="B8" s="58" t="n">
        <f t="shared" ref="B8:M8" si="1">B2</f>
        <v>2011</v>
      </c>
      <c r="C8" s="58" t="n">
        <f t="shared" si="1"/>
        <v>2012</v>
      </c>
      <c r="D8" s="58" t="n">
        <f t="shared" si="1"/>
        <v>2013</v>
      </c>
      <c r="E8" s="58" t="n">
        <f t="shared" si="1"/>
        <v>2014</v>
      </c>
      <c r="F8" s="58" t="n">
        <f t="shared" si="1"/>
        <v>2015</v>
      </c>
      <c r="G8" s="58" t="n">
        <f t="shared" si="1"/>
        <v>2016</v>
      </c>
      <c r="H8" s="58" t="n">
        <f t="shared" si="1"/>
        <v>2017</v>
      </c>
      <c r="I8" s="58" t="n">
        <f t="shared" si="1"/>
        <v>2018</v>
      </c>
      <c r="J8" s="58" t="n">
        <f t="shared" si="1"/>
        <v>2019</v>
      </c>
      <c r="K8" s="58" t="n">
        <f t="shared" si="1"/>
        <v>2020</v>
      </c>
      <c r="L8" s="58" t="n">
        <f t="shared" si="1"/>
        <v>2021</v>
      </c>
      <c r="M8" s="58" t="n">
        <f t="shared" si="1"/>
        <v>2022</v>
      </c>
      <c r="N8" s="1" t="s">
        <v>69</v>
      </c>
      <c r="O8" s="19" t="n">
        <f>F8</f>
        <v>2015</v>
      </c>
      <c r="P8" s="19" t="n">
        <f>K8</f>
        <v>2020</v>
      </c>
      <c r="Q8" s="19" t="n">
        <f>M8</f>
        <v>2022</v>
      </c>
      <c r="R8" s="19" t="str">
        <f>P8&amp;"-"&amp;$Q8</f>
        <v>2020-2022</v>
      </c>
      <c r="S8" s="19" t="str">
        <f>O8&amp;"-"&amp;$Q8</f>
        <v>2015-2022</v>
      </c>
      <c r="T8" s="19" t="str">
        <f>"Share "&amp;M8</f>
        <v>Share 2022</v>
      </c>
    </row>
    <row r="9">
      <c r="A9" s="50" t="str">
        <f>A3</f>
        <v>Products</v>
      </c>
      <c r="B9" s="56" t="n">
        <f t="shared" ref="B9:M9" si="2">IF(B3="","",B3/VLOOKUP(B$8,deflator,2,FALSE)/$N$1)</f>
        <v>0.15776431192814308</v>
      </c>
      <c r="C9" s="56" t="n">
        <f t="shared" si="2"/>
        <v>8.4796356556972846E-2</v>
      </c>
      <c r="D9" s="56" t="n">
        <f t="shared" si="2"/>
        <v>1.6411167170647809E-2</v>
      </c>
      <c r="E9" s="56" t="n">
        <f t="shared" si="2"/>
        <v>-1.6018854074608914E-3</v>
      </c>
      <c r="F9" s="56" t="n">
        <f t="shared" si="2"/>
        <v>2.3716627446490413E-3</v>
      </c>
      <c r="G9" s="56" t="n">
        <f t="shared" si="2"/>
        <v>0.29100322318941496</v>
      </c>
      <c r="H9" s="56" t="n">
        <f t="shared" si="2"/>
        <v>0.25481765358196656</v>
      </c>
      <c r="I9" s="56" t="n">
        <f t="shared" si="2"/>
        <v>0.54704694046116498</v>
      </c>
      <c r="J9" s="56" t="n">
        <f t="shared" si="2"/>
        <v>0.6488126476256677</v>
      </c>
      <c r="K9" s="56" t="n">
        <f t="shared" si="2"/>
        <v>1.0466243046244093</v>
      </c>
      <c r="L9" s="56" t="n">
        <f t="shared" si="2"/>
        <v>1.5068364896179616</v>
      </c>
      <c r="M9" s="56" t="n">
        <f t="shared" si="2"/>
        <v>1.0756562976199999</v>
      </c>
      <c r="N9" s="36" t="str">
        <f>A9</f>
        <v>Products</v>
      </c>
      <c r="O9" s="55" t="n">
        <f>F9</f>
        <v>2.3716627446490413E-3</v>
      </c>
      <c r="P9" s="57" t="n">
        <f>K9</f>
        <v>1.0466243046244093</v>
      </c>
      <c r="Q9" s="57" t="n">
        <f>M9</f>
        <v>1.0756562976199999</v>
      </c>
      <c r="R9" s="42" t="n">
        <f>(M9/K9)-1</f>
        <v>2.7738695601961183E-2</v>
      </c>
      <c r="S9" s="42" t="n">
        <f>(M9/F9)-1</f>
        <v>452.54521845355191</v>
      </c>
      <c r="T9" s="16" t="n">
        <f>L15</f>
        <v>9.6223100167265957E-2</v>
      </c>
    </row>
    <row r="10">
      <c r="A10" s="50" t="str">
        <f>A4</f>
        <v>R&amp;D</v>
      </c>
      <c r="B10" s="56" t="n">
        <f t="shared" ref="B10:M10" si="3">IF(B4="","",B4/VLOOKUP(B$8,deflator,2,FALSE)/$N$1)</f>
        <v>0.34209474603612916</v>
      </c>
      <c r="C10" s="56" t="n">
        <f t="shared" si="3"/>
        <v>0.51083319967542906</v>
      </c>
      <c r="D10" s="56" t="n">
        <f t="shared" si="3"/>
        <v>0.40397878961122247</v>
      </c>
      <c r="E10" s="56" t="n">
        <f t="shared" si="3"/>
        <v>0.63546755558526535</v>
      </c>
      <c r="F10" s="56" t="n">
        <f t="shared" si="3"/>
        <v>0.8305103892525928</v>
      </c>
      <c r="G10" s="56" t="n">
        <f t="shared" si="3"/>
        <v>1.412440240255121</v>
      </c>
      <c r="H10" s="56" t="n">
        <f t="shared" si="3"/>
        <v>2.1662959733177156</v>
      </c>
      <c r="I10" s="56" t="n">
        <f t="shared" si="3"/>
        <v>3.784612858675529</v>
      </c>
      <c r="J10" s="56" t="n">
        <f t="shared" si="3"/>
        <v>7.2674331316263787</v>
      </c>
      <c r="K10" s="56" t="n">
        <f t="shared" si="3"/>
        <v>16.363457592316497</v>
      </c>
      <c r="L10" s="56" t="n">
        <f t="shared" si="3"/>
        <v>12.128924418802843</v>
      </c>
      <c r="M10" s="56" t="n">
        <f t="shared" si="3"/>
        <v>8.8270464329100005</v>
      </c>
      <c r="N10" s="36" t="str">
        <f>A10</f>
        <v>R&amp;D</v>
      </c>
      <c r="O10" s="55" t="n">
        <f>F10</f>
        <v>0.8305103892525928</v>
      </c>
      <c r="P10" s="55" t="n">
        <f>K10</f>
        <v>16.363457592316497</v>
      </c>
      <c r="Q10" s="55" t="n">
        <f>M10</f>
        <v>8.8270464329100005</v>
      </c>
      <c r="R10" s="42" t="n">
        <f>(M10/K10)-1</f>
        <v>-0.46056349135803898</v>
      </c>
      <c r="S10" s="42" t="n">
        <f>(M10/F10)-1</f>
        <v>9.6284599773083972</v>
      </c>
      <c r="T10" s="16" t="n">
        <f>L16</f>
        <v>0.77452511756438969</v>
      </c>
    </row>
    <row r="11">
      <c r="A11" s="50" t="str">
        <f>A5</f>
        <v>Services</v>
      </c>
      <c r="B11" s="56" t="n">
        <f t="shared" ref="B11:M11" si="4">IF(B5="","",B5/VLOOKUP(B$8,deflator,2,FALSE)/$N$1)</f>
        <v>4.1617488597221241E-3</v>
      </c>
      <c r="C11" s="56" t="n">
        <f t="shared" si="4"/>
        <v>1.2856911498546901E-3</v>
      </c>
      <c r="D11" s="56" t="n">
        <f t="shared" si="4"/>
        <v>7.6974233256558739E-4</v>
      </c>
      <c r="E11" s="56" t="n">
        <f t="shared" si="4"/>
        <v>1.3154043629892214E-3</v>
      </c>
      <c r="F11" s="56" t="n">
        <f t="shared" si="4"/>
        <v>5.9405279544065613E-4</v>
      </c>
      <c r="G11" s="56" t="n">
        <f t="shared" si="4"/>
        <v>1.4250116517963789E-3</v>
      </c>
      <c r="H11" s="56" t="n">
        <f t="shared" si="4"/>
        <v>4.9087556449159762E-2</v>
      </c>
      <c r="I11" s="56" t="n">
        <f t="shared" si="4"/>
        <v>0.1829264001646892</v>
      </c>
      <c r="J11" s="56" t="n">
        <f t="shared" si="4"/>
        <v>0.38992147482756012</v>
      </c>
      <c r="K11" s="56" t="n">
        <f t="shared" si="4"/>
        <v>0.62472708324167747</v>
      </c>
      <c r="L11" s="56" t="n">
        <f t="shared" si="4"/>
        <v>2.0240597271501408</v>
      </c>
      <c r="M11" s="56" t="n">
        <f t="shared" si="4"/>
        <v>0.99785964516999992</v>
      </c>
      <c r="N11" s="36" t="str">
        <f>A11</f>
        <v>Services</v>
      </c>
      <c r="O11" s="55" t="n">
        <f>F11</f>
        <v>5.9405279544065613E-4</v>
      </c>
      <c r="P11" s="55" t="n">
        <f>K11</f>
        <v>0.62472708324167747</v>
      </c>
      <c r="Q11" s="55" t="n">
        <f>M11</f>
        <v>0.99785964516999992</v>
      </c>
      <c r="R11" s="42" t="n">
        <f>(M11/K11)-1</f>
        <v>0.59727290834288205</v>
      </c>
      <c r="S11" s="42" t="n">
        <f>(M11/F11)-1</f>
        <v>1678.7490944046617</v>
      </c>
      <c r="T11" s="16" t="n">
        <f>L17</f>
        <v>0.1292517822683443</v>
      </c>
    </row>
    <row r="12">
      <c r="A12" s="48" t="s">
        <v>36</v>
      </c>
      <c r="B12" s="56" t="n">
        <f t="shared" ref="B12:M12" si="5">IF(B6="","",B6/VLOOKUP(B$8,deflator,2,FALSE)/$N$1)</f>
        <v>0.50402080682399431</v>
      </c>
      <c r="C12" s="56" t="n">
        <f t="shared" si="5"/>
        <v>0.59691524738225654</v>
      </c>
      <c r="D12" s="56" t="n">
        <f t="shared" si="5"/>
        <v>0.42115969911443585</v>
      </c>
      <c r="E12" s="56" t="n">
        <f t="shared" si="5"/>
        <v>0.63518107454079376</v>
      </c>
      <c r="F12" s="56" t="n">
        <f t="shared" si="5"/>
        <v>0.83347610479268253</v>
      </c>
      <c r="G12" s="56" t="n">
        <f t="shared" si="5"/>
        <v>1.7048684750963325</v>
      </c>
      <c r="H12" s="56" t="n">
        <f t="shared" si="5"/>
        <v>2.4702011833488418</v>
      </c>
      <c r="I12" s="56" t="n">
        <f t="shared" si="5"/>
        <v>4.5145861993013829</v>
      </c>
      <c r="J12" s="56" t="n">
        <f t="shared" si="5"/>
        <v>8.3061672540796074</v>
      </c>
      <c r="K12" s="56" t="n">
        <f t="shared" si="5"/>
        <v>18.034808980182586</v>
      </c>
      <c r="L12" s="56" t="n">
        <f t="shared" si="5"/>
        <v>15.659820635570945</v>
      </c>
      <c r="M12" s="56" t="n">
        <f t="shared" si="5"/>
        <v>10.900562375699998</v>
      </c>
      <c r="N12" s="36" t="str">
        <f>A12</f>
        <v>Grand Total</v>
      </c>
      <c r="O12" s="55" t="n">
        <f>F12</f>
        <v>0.83347610479268253</v>
      </c>
      <c r="P12" s="55" t="n">
        <f>K12</f>
        <v>18.034808980182586</v>
      </c>
      <c r="Q12" s="55" t="n">
        <f>M12</f>
        <v>10.900562375699998</v>
      </c>
      <c r="R12" s="42" t="n">
        <f>(M12/K12)-1</f>
        <v>-0.39558204427460253</v>
      </c>
      <c r="S12" s="42" t="n">
        <f>(M12/F12)-1</f>
        <v>12.078434178279636</v>
      </c>
      <c r="T12" s="16" t="b">
        <f>L18</f>
        <v>1</v>
      </c>
    </row>
    <row r="13">
      <c r="A13" s="48" t="s">
        <v>33</v>
      </c>
      <c r="B13" s="14" t="b">
        <f t="shared" ref="B13:M13" si="6">B12=SUM(B9:B11)</f>
        <v>1</v>
      </c>
      <c r="C13" s="14" t="b">
        <f t="shared" si="6"/>
        <v>1</v>
      </c>
      <c r="D13" s="14" t="b">
        <f t="shared" si="6"/>
        <v>1</v>
      </c>
      <c r="E13" s="14" t="b">
        <f t="shared" si="6"/>
        <v>1</v>
      </c>
      <c r="F13" s="14" t="b">
        <f t="shared" si="6"/>
        <v>1</v>
      </c>
      <c r="G13" s="14" t="b">
        <f t="shared" si="6"/>
        <v>1</v>
      </c>
      <c r="H13" s="14" t="b">
        <f t="shared" si="6"/>
        <v>1</v>
      </c>
      <c r="I13" s="14" t="b">
        <f t="shared" si="6"/>
        <v>1</v>
      </c>
      <c r="J13" s="14" t="b">
        <f t="shared" si="6"/>
        <v>1</v>
      </c>
      <c r="K13" s="14" t="b">
        <f t="shared" si="6"/>
        <v>1</v>
      </c>
      <c r="L13" s="14" t="b">
        <f t="shared" si="6"/>
        <v>1</v>
      </c>
      <c r="M13" s="14" t="b">
        <f t="shared" si="6"/>
        <v>1</v>
      </c>
      <c r="O13" s="53"/>
      <c r="P13" s="53"/>
      <c r="Q13" s="53"/>
      <c r="R13" s="52"/>
      <c r="S13" s="52"/>
    </row>
    <row r="14" ht="12.75" customHeight="1"/>
    <row r="15" ht="12.75" customHeight="1">
      <c r="A15" s="50" t="str">
        <f>A9</f>
        <v>Products</v>
      </c>
      <c r="B15" s="51" t="n">
        <f t="shared" ref="B15:M15" si="7">IF(B9="","",B9/B$12)</f>
        <v>0.31301150625560364</v>
      </c>
      <c r="C15" s="51" t="n">
        <f t="shared" si="7"/>
        <v>0.1420576152625406</v>
      </c>
      <c r="D15" s="51" t="n">
        <f t="shared" si="7"/>
        <v>3.8966613389541417E-2</v>
      </c>
      <c r="E15" s="51" t="n">
        <f t="shared" si="7"/>
        <v>-2.5219350381605428E-3</v>
      </c>
      <c r="F15" s="51" t="n">
        <f t="shared" si="7"/>
        <v>2.8455077848200156E-3</v>
      </c>
      <c r="G15" s="51" t="n">
        <f t="shared" si="7"/>
        <v>0.17068954434914518</v>
      </c>
      <c r="H15" s="51" t="n">
        <f t="shared" si="7"/>
        <v>0.10315663975049648</v>
      </c>
      <c r="I15" s="51" t="n">
        <f t="shared" si="7"/>
        <v>0.12117321860989577</v>
      </c>
      <c r="J15" s="51" t="n">
        <f t="shared" si="7"/>
        <v>7.8112157843559044E-2</v>
      </c>
      <c r="K15" s="51" t="n">
        <f t="shared" si="7"/>
        <v>5.8033567517930713E-2</v>
      </c>
      <c r="L15" s="51" t="n">
        <f t="shared" si="7"/>
        <v>9.6223100167265957E-2</v>
      </c>
      <c r="M15" s="51" t="n">
        <f t="shared" si="7"/>
        <v>9.8678972748956428E-2</v>
      </c>
    </row>
    <row r="16" ht="12.75" customHeight="1">
      <c r="A16" s="50" t="str">
        <f>A10</f>
        <v>R&amp;D</v>
      </c>
      <c r="B16" s="49" t="n">
        <f t="shared" ref="B16:M16" si="8">IF(B10="","",B10/B$12)</f>
        <v>0.67873139641155678</v>
      </c>
      <c r="C16" s="49" t="n">
        <f t="shared" si="8"/>
        <v>0.85578849244622879</v>
      </c>
      <c r="D16" s="49" t="n">
        <f t="shared" si="8"/>
        <v>0.95920571332124294</v>
      </c>
      <c r="E16" s="49" t="n">
        <f t="shared" si="8"/>
        <v>1.0004510226389833</v>
      </c>
      <c r="F16" s="51" t="n">
        <f t="shared" si="8"/>
        <v>0.99644175097158016</v>
      </c>
      <c r="G16" s="51" t="n">
        <f t="shared" si="8"/>
        <v>0.82847460721291832</v>
      </c>
      <c r="H16" s="51" t="n">
        <f t="shared" si="8"/>
        <v>0.87697147419420995</v>
      </c>
      <c r="I16" s="51" t="n">
        <f t="shared" si="8"/>
        <v>0.8383078075375292</v>
      </c>
      <c r="J16" s="51" t="n">
        <f t="shared" si="8"/>
        <v>0.87494423231809471</v>
      </c>
      <c r="K16" s="51" t="n">
        <f t="shared" si="8"/>
        <v>0.90732636038991921</v>
      </c>
      <c r="L16" s="51" t="n">
        <f t="shared" si="8"/>
        <v>0.77452511756438969</v>
      </c>
      <c r="M16" s="51" t="n">
        <f t="shared" si="8"/>
        <v>0.80977899384233898</v>
      </c>
    </row>
    <row r="17" ht="12.75" customHeight="1">
      <c r="A17" s="50" t="str">
        <f>A11</f>
        <v>Services</v>
      </c>
      <c r="B17" s="49" t="n">
        <f t="shared" ref="B17:M17" si="9">IF(B11="","",B11/B$12)</f>
        <v>8.2570973328397138E-3</v>
      </c>
      <c r="C17" s="49" t="n">
        <f t="shared" si="9"/>
        <v>2.1538922912306691E-3</v>
      </c>
      <c r="D17" s="49" t="n">
        <f t="shared" si="9"/>
        <v>1.8276732892157283E-3</v>
      </c>
      <c r="E17" s="49" t="n">
        <f t="shared" si="9"/>
        <v>2.0709123991771911E-3</v>
      </c>
      <c r="F17" s="51" t="n">
        <f t="shared" si="9"/>
        <v>7.1274124359980279E-4</v>
      </c>
      <c r="G17" s="51" t="n">
        <f t="shared" si="9"/>
        <v>8.3584843793645699E-4</v>
      </c>
      <c r="H17" s="51" t="n">
        <f t="shared" si="9"/>
        <v>1.9871886055293667E-2</v>
      </c>
      <c r="I17" s="51" t="n">
        <f t="shared" si="9"/>
        <v>4.0518973852575114E-2</v>
      </c>
      <c r="J17" s="51" t="n">
        <f t="shared" si="9"/>
        <v>4.6943609838346154E-2</v>
      </c>
      <c r="K17" s="51" t="n">
        <f t="shared" si="9"/>
        <v>3.4640072092149914E-2</v>
      </c>
      <c r="L17" s="51" t="n">
        <f t="shared" si="9"/>
        <v>0.1292517822683443</v>
      </c>
      <c r="M17" s="51" t="n">
        <f t="shared" si="9"/>
        <v>9.1542033408704815E-2</v>
      </c>
    </row>
    <row r="18" ht="12.75" customHeight="1">
      <c r="A18" s="48" t="s">
        <v>33</v>
      </c>
      <c r="B18" s="49" t="b">
        <f t="shared" ref="B18:M18" si="10">SUM(B15:B17)=1</f>
        <v>1</v>
      </c>
      <c r="C18" s="49" t="b">
        <f t="shared" si="10"/>
        <v>1</v>
      </c>
      <c r="D18" s="49" t="b">
        <f t="shared" si="10"/>
        <v>1</v>
      </c>
      <c r="E18" s="49" t="b">
        <f t="shared" si="10"/>
        <v>1</v>
      </c>
      <c r="F18" s="49" t="b">
        <f t="shared" si="10"/>
        <v>1</v>
      </c>
      <c r="G18" s="49" t="b">
        <f t="shared" si="10"/>
        <v>1</v>
      </c>
      <c r="H18" s="49" t="b">
        <f t="shared" si="10"/>
        <v>1</v>
      </c>
      <c r="I18" s="49" t="b">
        <f t="shared" si="10"/>
        <v>1</v>
      </c>
      <c r="J18" s="49" t="b">
        <f t="shared" si="10"/>
        <v>1</v>
      </c>
      <c r="K18" s="49" t="b">
        <f t="shared" si="10"/>
        <v>1</v>
      </c>
      <c r="L18" s="49" t="b">
        <f t="shared" si="10"/>
        <v>1</v>
      </c>
      <c r="M18" s="49" t="b">
        <f t="shared" si="10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2578125" hidden="0" customWidth="1"/>
    <col min="2" max="2" width="20.42578125" hidden="0" customWidth="1"/>
    <col min="3" max="3" width="16.28515625" hidden="0" customWidth="1"/>
    <col min="4" max="4" width="14.7109375" hidden="0" customWidth="1"/>
    <col min="5" max="5" width="16.28515625" hidden="0" customWidth="1"/>
    <col min="6" max="6" width="16.28515625" hidden="0" customWidth="1"/>
    <col min="7" max="7" width="17.42578125" hidden="0" customWidth="1"/>
    <col min="8" max="8" width="17.42578125" hidden="0" customWidth="1"/>
    <col min="9" max="9" width="17.42578125" hidden="0" customWidth="1"/>
    <col min="10" max="10" width="17.42578125" hidden="0" customWidth="1"/>
    <col min="11" max="11" width="17.42578125" hidden="0" customWidth="1"/>
    <col min="12" max="12" width="17.42578125" hidden="0" customWidth="1"/>
    <col min="13" max="13" width="12.7109375" hidden="0" customWidth="1"/>
    <col min="14" max="14" width="11" hidden="0" customWidth="1"/>
  </cols>
  <sheetData>
    <row r="1">
      <c r="A1" s="10" t="s">
        <v>78</v>
      </c>
      <c r="B1" s="10" t="n">
        <v>2011</v>
      </c>
      <c r="C1" s="10" t="n">
        <v>2012</v>
      </c>
      <c r="D1" s="10" t="n">
        <v>2013</v>
      </c>
      <c r="E1" s="10" t="n">
        <v>2014</v>
      </c>
      <c r="F1" s="10" t="n">
        <v>2015</v>
      </c>
      <c r="G1" s="10" t="n">
        <v>2016</v>
      </c>
      <c r="H1" s="10" t="n">
        <v>2017</v>
      </c>
      <c r="I1" s="10" t="n">
        <v>2018</v>
      </c>
      <c r="J1" s="10" t="n">
        <v>2019</v>
      </c>
      <c r="K1" s="10" t="n">
        <v>2020</v>
      </c>
      <c r="L1" s="10" t="n">
        <v>2021</v>
      </c>
      <c r="M1" s="10" t="n">
        <v>2022</v>
      </c>
    </row>
    <row r="2">
      <c r="A2" s="14" t="s">
        <v>77</v>
      </c>
      <c r="B2" s="9" t="n">
        <v>393034568.82999998</v>
      </c>
      <c r="C2" s="9" t="n">
        <v>474005596.36000001</v>
      </c>
      <c r="D2" s="9" t="n">
        <v>340559772.73000002</v>
      </c>
      <c r="E2" s="9" t="n">
        <v>523559084.60000002</v>
      </c>
      <c r="F2" s="9" t="n">
        <v>694883317.67999995</v>
      </c>
      <c r="G2" s="9" t="n">
        <v>1433156330.3</v>
      </c>
      <c r="H2" s="9" t="n">
        <v>2113588321.8699999</v>
      </c>
      <c r="I2" s="9" t="n">
        <v>3953534234.1799998</v>
      </c>
      <c r="J2" s="9" t="n">
        <v>7416385657.79</v>
      </c>
      <c r="K2" s="9" t="n">
        <v>16317685492.58</v>
      </c>
      <c r="L2" s="9" t="n">
        <v>14645097081.370001</v>
      </c>
      <c r="M2" s="9" t="n">
        <v>10900562375.700001</v>
      </c>
    </row>
    <row r="3">
      <c r="A3" s="14" t="s">
        <v>76</v>
      </c>
      <c r="B3" s="9" t="n">
        <v>227972146.03</v>
      </c>
      <c r="C3" s="9" t="n">
        <v>1115381865.6099999</v>
      </c>
      <c r="D3" s="9" t="n">
        <v>273132033.56</v>
      </c>
      <c r="E3" s="9" t="n">
        <v>4210858070.6500001</v>
      </c>
      <c r="F3" s="9" t="n">
        <v>1747946128.04</v>
      </c>
      <c r="G3" s="9" t="n">
        <v>12383155569.65</v>
      </c>
      <c r="H3" s="9" t="n">
        <v>11188129508.360001</v>
      </c>
      <c r="I3" s="9" t="n">
        <v>27108164347.619999</v>
      </c>
      <c r="J3" s="9" t="n">
        <v>17861120766.169998</v>
      </c>
      <c r="K3" s="9" t="n">
        <v>17305865698.959999</v>
      </c>
      <c r="L3" s="9" t="n">
        <v>67166466719.849998</v>
      </c>
      <c r="M3" s="9" t="n">
        <v>4030705980.1100001</v>
      </c>
    </row>
    <row r="7">
      <c r="N7" s="62" t="n">
        <v>1</v>
      </c>
    </row>
    <row r="8">
      <c r="A8" s="28"/>
      <c r="B8" s="28"/>
      <c r="F8" s="28" t="n">
        <f t="shared" ref="F8:M8" si="0">F1+0</f>
        <v>2015</v>
      </c>
      <c r="G8" s="28" t="n">
        <f t="shared" si="0"/>
        <v>2016</v>
      </c>
      <c r="H8" s="28" t="n">
        <f t="shared" si="0"/>
        <v>2017</v>
      </c>
      <c r="I8" s="28" t="n">
        <f t="shared" si="0"/>
        <v>2018</v>
      </c>
      <c r="J8" s="28" t="n">
        <f t="shared" si="0"/>
        <v>2019</v>
      </c>
      <c r="K8" s="28" t="n">
        <f t="shared" si="0"/>
        <v>2020</v>
      </c>
      <c r="L8" s="28" t="n">
        <f t="shared" si="0"/>
        <v>2021</v>
      </c>
      <c r="M8" s="28" t="n">
        <f t="shared" si="0"/>
        <v>2022</v>
      </c>
      <c r="O8" s="19" t="n">
        <f>F8</f>
        <v>2015</v>
      </c>
      <c r="P8" s="19" t="n">
        <f t="shared" ref="P8:Q10" si="1">K8</f>
        <v>2020</v>
      </c>
      <c r="Q8" s="19" t="n">
        <f t="shared" si="1"/>
        <v>2021</v>
      </c>
      <c r="R8" s="19" t="str">
        <f>P8&amp;"-"&amp;$Q$8</f>
        <v>2020-2021</v>
      </c>
      <c r="S8" s="19" t="str">
        <f>O8&amp;"-"&amp;$Q8</f>
        <v>2015-2021</v>
      </c>
    </row>
    <row r="9">
      <c r="A9" s="28" t="s">
        <v>75</v>
      </c>
      <c r="B9" s="28"/>
      <c r="F9" s="9" t="n">
        <f t="shared" ref="F9:M10" si="2">F2/VLOOKUP(F$8,deflator,2,FALSE)/$N$7</f>
        <v>833476104.79268253</v>
      </c>
      <c r="G9" s="9" t="n">
        <f t="shared" si="2"/>
        <v>1704868475.0963326</v>
      </c>
      <c r="H9" s="9" t="n">
        <f t="shared" si="2"/>
        <v>2470201183.3488417</v>
      </c>
      <c r="I9" s="9" t="n">
        <f t="shared" si="2"/>
        <v>4514586199.301383</v>
      </c>
      <c r="J9" s="9" t="n">
        <f t="shared" si="2"/>
        <v>8306167254.0796061</v>
      </c>
      <c r="K9" s="61" t="n">
        <f t="shared" si="2"/>
        <v>18034808980.182587</v>
      </c>
      <c r="L9" s="61" t="n">
        <f t="shared" si="2"/>
        <v>15659820635.570946</v>
      </c>
      <c r="M9" s="61" t="n">
        <f t="shared" si="2"/>
        <v>10900562375.700001</v>
      </c>
      <c r="N9" s="36" t="str">
        <f>A9</f>
        <v>Sum of Dollars Obligated</v>
      </c>
      <c r="O9" s="9" t="n">
        <f>F9</f>
        <v>833476104.79268253</v>
      </c>
      <c r="P9" s="9" t="n">
        <f t="shared" si="1"/>
        <v>18034808980.182587</v>
      </c>
      <c r="Q9" s="9" t="n">
        <f t="shared" si="1"/>
        <v>15659820635.570946</v>
      </c>
      <c r="R9" s="42" t="n">
        <f>(L9/K9)-1</f>
        <v>-0.1316891322343019</v>
      </c>
      <c r="S9" s="42" t="n">
        <f>(L9/F9)-1</f>
        <v>17.788565797535544</v>
      </c>
    </row>
    <row r="10">
      <c r="A10" s="28" t="s">
        <v>74</v>
      </c>
      <c r="B10" s="28"/>
      <c r="F10" s="9" t="n">
        <f t="shared" si="2"/>
        <v>2096569730.6567562</v>
      </c>
      <c r="G10" s="9" t="n">
        <f t="shared" si="2"/>
        <v>14730878346.321499</v>
      </c>
      <c r="H10" s="9" t="n">
        <f t="shared" si="2"/>
        <v>13075834335.874434</v>
      </c>
      <c r="I10" s="9" t="n">
        <f t="shared" si="2"/>
        <v>30955124555.167088</v>
      </c>
      <c r="J10" s="9" t="n">
        <f t="shared" si="2"/>
        <v>20004010480.939762</v>
      </c>
      <c r="K10" s="9" t="n">
        <f t="shared" si="2"/>
        <v>19126976203.785748</v>
      </c>
      <c r="L10" s="9" t="n">
        <f t="shared" si="2"/>
        <v>71820269658.431122</v>
      </c>
      <c r="M10" s="9" t="n">
        <f t="shared" si="2"/>
        <v>4030705980.1100001</v>
      </c>
      <c r="N10" s="36" t="str">
        <f>A10</f>
        <v>Sum of Base and All Options Value (Total Contract Value)</v>
      </c>
      <c r="O10" s="9" t="n">
        <f>F10</f>
        <v>2096569730.6567562</v>
      </c>
      <c r="P10" s="9" t="n">
        <f t="shared" si="1"/>
        <v>19126976203.785748</v>
      </c>
      <c r="Q10" s="9" t="n">
        <f t="shared" si="1"/>
        <v>71820269658.431122</v>
      </c>
      <c r="R10" s="42" t="n">
        <f>(L10/K10)-1</f>
        <v>2.754920218085279</v>
      </c>
      <c r="S10" s="42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29.85546875" hidden="0" customWidth="1"/>
    <col min="2" max="2" width="10" hidden="0" customWidth="1"/>
    <col min="3" max="3" width="11" hidden="0" customWidth="1"/>
    <col min="4" max="4" width="11.28515625" hidden="0" customWidth="1"/>
    <col min="5" max="5" width="10.85546875" hidden="0" customWidth="1"/>
    <col min="6" max="6" width="10.5703125" hidden="0" customWidth="1"/>
    <col min="7" max="7" width="10.5703125" hidden="0" customWidth="1"/>
    <col min="8" max="8" width="11.28515625" hidden="0" customWidth="1"/>
    <col min="9" max="9" width="10.5703125" hidden="0" customWidth="1"/>
    <col min="10" max="10" width="11.28515625" hidden="0" customWidth="1"/>
    <col min="11" max="11" width="10.28515625" hidden="0" customWidth="1"/>
    <col min="12" max="12" width="10.28515625" hidden="0" customWidth="1"/>
    <col min="13" max="13" width="11" hidden="0" customWidth="1"/>
    <col min="14" max="14" width="20.5703125" hidden="0" customWidth="1"/>
    <col min="15" max="15" width="12.28515625" hidden="0" customWidth="1"/>
  </cols>
  <sheetData>
    <row r="1">
      <c r="A1" s="19" t="s">
        <v>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P1" s="7" t="n">
        <v>1000000000</v>
      </c>
    </row>
    <row r="2">
      <c r="A2" s="1" t="s">
        <v>81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27"/>
    </row>
    <row r="3">
      <c r="A3" s="1" t="s">
        <v>42</v>
      </c>
      <c r="B3" s="9" t="n">
        <v>195000</v>
      </c>
      <c r="C3" s="9" t="n">
        <v>1897530</v>
      </c>
      <c r="D3" s="9" t="n">
        <v>3903539</v>
      </c>
      <c r="E3" s="9" t="n">
        <v>4636181</v>
      </c>
      <c r="F3" s="9" t="n">
        <v>4993631</v>
      </c>
      <c r="G3" s="9" t="n">
        <v>250037783</v>
      </c>
      <c r="H3" s="9" t="n">
        <v>187693198</v>
      </c>
      <c r="I3" s="9" t="n">
        <v>526134344.38</v>
      </c>
      <c r="J3" s="9" t="n">
        <v>1635461728.3</v>
      </c>
      <c r="K3" s="9" t="n">
        <v>1432698356.1199999</v>
      </c>
      <c r="L3" s="9" t="n">
        <v>1971041069.1199999</v>
      </c>
      <c r="M3" s="9" t="n">
        <v>2072824581.1099999</v>
      </c>
      <c r="N3" s="9"/>
    </row>
    <row r="4">
      <c r="A4" s="1" t="s">
        <v>41</v>
      </c>
      <c r="B4" s="9" t="n">
        <v>265546547.94999999</v>
      </c>
      <c r="C4" s="9" t="n">
        <v>417275713.02999997</v>
      </c>
      <c r="D4" s="9" t="n">
        <v>305798391.22000003</v>
      </c>
      <c r="E4" s="9" t="n">
        <v>467083660.60000002</v>
      </c>
      <c r="F4" s="9" t="n">
        <v>623306976.78999996</v>
      </c>
      <c r="G4" s="9" t="n">
        <v>902166349.30999994</v>
      </c>
      <c r="H4" s="9" t="n">
        <v>1543504234.55</v>
      </c>
      <c r="I4" s="9" t="n">
        <v>2947049116.6799998</v>
      </c>
      <c r="J4" s="9" t="n">
        <v>4946705602.0699997</v>
      </c>
      <c r="K4" s="9" t="n">
        <v>13253348989.6</v>
      </c>
      <c r="L4" s="9" t="n">
        <v>10550041410.1</v>
      </c>
      <c r="M4" s="9" t="n">
        <v>6026337389.3500004</v>
      </c>
      <c r="N4" s="9"/>
    </row>
    <row r="5">
      <c r="A5" s="1" t="s">
        <v>80</v>
      </c>
      <c r="B5" s="9" t="n">
        <v>61502552</v>
      </c>
      <c r="C5" s="9" t="n">
        <v>38758780</v>
      </c>
      <c r="D5" s="9" t="n">
        <v>22014936</v>
      </c>
      <c r="E5" s="9" t="n">
        <v>40849581</v>
      </c>
      <c r="F5" s="9" t="n">
        <v>62907051</v>
      </c>
      <c r="G5" s="9" t="n">
        <v>214782354.78</v>
      </c>
      <c r="H5" s="9" t="n">
        <v>379711068.31999999</v>
      </c>
      <c r="I5" s="9" t="n">
        <v>377879847.47000003</v>
      </c>
      <c r="J5" s="9" t="n">
        <v>421907550.86000001</v>
      </c>
      <c r="K5" s="9" t="n">
        <v>354104917.18000001</v>
      </c>
      <c r="L5" s="9" t="n">
        <v>347468914.33999997</v>
      </c>
      <c r="M5" s="9" t="n">
        <v>312343199.61000001</v>
      </c>
      <c r="N5" s="9"/>
    </row>
    <row r="6">
      <c r="A6" s="1" t="s">
        <v>79</v>
      </c>
      <c r="B6" s="9"/>
      <c r="C6" s="9"/>
      <c r="D6" s="9"/>
      <c r="E6" s="9"/>
      <c r="F6" s="9"/>
      <c r="G6" s="9"/>
      <c r="H6" s="9"/>
      <c r="I6" s="9"/>
      <c r="J6" s="9" t="n">
        <v>11787736.15</v>
      </c>
      <c r="K6" s="9" t="n">
        <v>38032189.82</v>
      </c>
      <c r="L6" s="9" t="n">
        <v>43727334.670000002</v>
      </c>
      <c r="M6" s="9" t="n">
        <v>84519055.540000007</v>
      </c>
      <c r="N6" s="9"/>
    </row>
    <row r="7">
      <c r="A7" s="1" t="s">
        <v>39</v>
      </c>
      <c r="B7" s="9"/>
      <c r="C7" s="9"/>
      <c r="D7" s="9"/>
      <c r="E7" s="9"/>
      <c r="F7" s="9"/>
      <c r="G7" s="9"/>
      <c r="H7" s="9"/>
      <c r="I7" s="9"/>
      <c r="J7" s="9" t="n">
        <v>600000</v>
      </c>
      <c r="K7" s="9" t="n">
        <v>1096960</v>
      </c>
      <c r="L7" s="9" t="n">
        <v>607537.56999999995</v>
      </c>
      <c r="M7" s="9" t="n">
        <v>244088.95999999999</v>
      </c>
      <c r="N7" s="9"/>
    </row>
    <row r="8">
      <c r="A8" s="1" t="s">
        <v>38</v>
      </c>
      <c r="B8" s="9"/>
      <c r="C8" s="9"/>
      <c r="D8" s="9"/>
      <c r="E8" s="9"/>
      <c r="F8" s="9"/>
      <c r="G8" s="9"/>
      <c r="H8" s="9"/>
      <c r="I8" s="9"/>
      <c r="J8" s="9"/>
      <c r="K8" s="9" t="n">
        <v>79948980</v>
      </c>
      <c r="L8" s="9" t="n">
        <v>164193402</v>
      </c>
      <c r="M8" s="9" t="n">
        <v>239101539</v>
      </c>
      <c r="N8" s="9"/>
    </row>
    <row r="9">
      <c r="A9" s="1" t="s">
        <v>40</v>
      </c>
      <c r="B9" s="9"/>
      <c r="C9" s="9"/>
      <c r="D9" s="9" t="n">
        <v>1087637</v>
      </c>
      <c r="E9" s="9" t="n">
        <v>2694831</v>
      </c>
      <c r="F9" s="9" t="n">
        <v>2316363</v>
      </c>
      <c r="G9" s="9" t="n">
        <v>4928841</v>
      </c>
      <c r="H9" s="9" t="n">
        <v>50000</v>
      </c>
      <c r="I9" s="9" t="n">
        <v>31955707.710000001</v>
      </c>
      <c r="J9" s="9" t="n">
        <v>167767241.66999999</v>
      </c>
      <c r="K9" s="9" t="n">
        <v>631276825.10000002</v>
      </c>
      <c r="L9" s="9" t="n">
        <v>979379139.37</v>
      </c>
      <c r="M9" s="9" t="n">
        <v>1451720368.3299999</v>
      </c>
      <c r="N9" s="9"/>
    </row>
    <row r="10">
      <c r="A10" s="1" t="s">
        <v>37</v>
      </c>
      <c r="B10" s="9" t="n">
        <v>65790468.880000003</v>
      </c>
      <c r="C10" s="9" t="n">
        <v>16073573.33</v>
      </c>
      <c r="D10" s="9" t="n">
        <v>7755269.5099999998</v>
      </c>
      <c r="E10" s="9" t="n">
        <v>8294831</v>
      </c>
      <c r="F10" s="9" t="n">
        <v>1359295.89</v>
      </c>
      <c r="G10" s="9" t="n">
        <v>61241002.210000001</v>
      </c>
      <c r="H10" s="9" t="n">
        <v>2629821</v>
      </c>
      <c r="I10" s="9" t="n">
        <v>70515217.939999998</v>
      </c>
      <c r="J10" s="9" t="n">
        <v>232155798.74000001</v>
      </c>
      <c r="K10" s="9" t="n">
        <v>527178274.75999999</v>
      </c>
      <c r="L10" s="9" t="n">
        <v>588638274.20000005</v>
      </c>
      <c r="M10" s="9" t="n">
        <v>713472153.79999995</v>
      </c>
      <c r="N10" s="9"/>
    </row>
    <row r="11">
      <c r="A11" s="38" t="s">
        <v>36</v>
      </c>
      <c r="B11" s="9" t="n">
        <f t="shared" ref="B11:M11" si="0">SUM(B3:B10)</f>
        <v>393034568.82999998</v>
      </c>
      <c r="C11" s="9" t="n">
        <f t="shared" si="0"/>
        <v>474005596.35999995</v>
      </c>
      <c r="D11" s="9" t="n">
        <f t="shared" si="0"/>
        <v>340559772.73000002</v>
      </c>
      <c r="E11" s="9" t="n">
        <f t="shared" si="0"/>
        <v>523559084.60000002</v>
      </c>
      <c r="F11" s="9" t="n">
        <f t="shared" si="0"/>
        <v>694883317.67999995</v>
      </c>
      <c r="G11" s="9" t="n">
        <f t="shared" si="0"/>
        <v>1433156330.3</v>
      </c>
      <c r="H11" s="9" t="n">
        <f t="shared" si="0"/>
        <v>2113588321.8699999</v>
      </c>
      <c r="I11" s="9" t="n">
        <f t="shared" si="0"/>
        <v>3953534234.1799998</v>
      </c>
      <c r="J11" s="9" t="n">
        <f t="shared" si="0"/>
        <v>7416385657.789999</v>
      </c>
      <c r="K11" s="9" t="n">
        <f t="shared" si="0"/>
        <v>16317685492.580002</v>
      </c>
      <c r="L11" s="9" t="n">
        <f t="shared" si="0"/>
        <v>14645097081.370003</v>
      </c>
      <c r="M11" s="9" t="n">
        <f t="shared" si="0"/>
        <v>10900562375.699999</v>
      </c>
      <c r="N11" s="9"/>
    </row>
    <row r="15">
      <c r="A15" s="1" t="s">
        <v>34</v>
      </c>
      <c r="B15" s="27" t="n">
        <f t="shared" ref="B15:M15" si="1">B2</f>
        <v>2011</v>
      </c>
      <c r="C15" s="27" t="n">
        <f t="shared" si="1"/>
        <v>2012</v>
      </c>
      <c r="D15" s="27" t="n">
        <f t="shared" si="1"/>
        <v>2013</v>
      </c>
      <c r="E15" s="27" t="n">
        <f t="shared" si="1"/>
        <v>2014</v>
      </c>
      <c r="F15" s="27" t="n">
        <f t="shared" si="1"/>
        <v>2015</v>
      </c>
      <c r="G15" s="27" t="n">
        <f t="shared" si="1"/>
        <v>2016</v>
      </c>
      <c r="H15" s="27" t="n">
        <f t="shared" si="1"/>
        <v>2017</v>
      </c>
      <c r="I15" s="27" t="n">
        <f t="shared" si="1"/>
        <v>2018</v>
      </c>
      <c r="J15" s="27" t="n">
        <f t="shared" si="1"/>
        <v>2019</v>
      </c>
      <c r="K15" s="27" t="n">
        <f t="shared" si="1"/>
        <v>2020</v>
      </c>
      <c r="L15" s="27" t="n">
        <f t="shared" si="1"/>
        <v>2021</v>
      </c>
      <c r="M15" s="27" t="n">
        <f t="shared" si="1"/>
        <v>2022</v>
      </c>
      <c r="P15" s="19" t="n">
        <f t="shared" ref="P15:P21" si="2">F15</f>
        <v>2015</v>
      </c>
      <c r="Q15" s="19" t="n">
        <f t="shared" ref="Q15:R21" si="3">L15</f>
        <v>2021</v>
      </c>
      <c r="R15" s="19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26" t="n">
        <f t="shared" ref="B16:M16" si="5">IF(B3="","",B3/VLOOKUP(B$15,deflator,2,FALSE)/$P$1)</f>
        <v>2.5006466383670667E-4</v>
      </c>
      <c r="C16" s="26" t="n">
        <f t="shared" si="5"/>
        <v>2.3895595285440721E-3</v>
      </c>
      <c r="D16" s="26" t="n">
        <f t="shared" si="5"/>
        <v>4.8273855057592487E-3</v>
      </c>
      <c r="E16" s="26" t="n">
        <f t="shared" si="5"/>
        <v>5.6246076440359255E-3</v>
      </c>
      <c r="F16" s="26" t="n">
        <f t="shared" si="5"/>
        <v>5.9895985538231901E-3</v>
      </c>
      <c r="G16" s="26" t="n">
        <f t="shared" si="5"/>
        <v>0.29744245258327467</v>
      </c>
      <c r="H16" s="26" t="n">
        <f t="shared" si="5"/>
        <v>0.21936152608750337</v>
      </c>
      <c r="I16" s="26" t="n">
        <f t="shared" si="5"/>
        <v>0.60079885728094229</v>
      </c>
      <c r="J16" s="26" t="n">
        <f t="shared" si="5"/>
        <v>1.8316764094700413</v>
      </c>
      <c r="K16" s="26" t="n">
        <f t="shared" si="5"/>
        <v>1.583462384453671</v>
      </c>
      <c r="L16" s="26" t="n">
        <f t="shared" si="5"/>
        <v>2.1076097642963365</v>
      </c>
      <c r="M16" s="26" t="n">
        <f t="shared" si="5"/>
        <v>2.0728245811099999</v>
      </c>
      <c r="N16" s="36" t="e">
        <f>#REF!</f>
        <v>#REF!</v>
      </c>
      <c r="O16" s="36" t="str">
        <f t="shared" ref="O16:O24" si="6">A16</f>
        <v>Air Force</v>
      </c>
      <c r="P16" s="17" t="n">
        <f t="shared" si="2"/>
        <v>5.9895985538231901E-3</v>
      </c>
      <c r="Q16" s="17" t="n">
        <f t="shared" si="3"/>
        <v>2.1076097642963365</v>
      </c>
      <c r="R16" s="17" t="n">
        <f t="shared" si="3"/>
        <v>2.0728245811099999</v>
      </c>
      <c r="S16" s="33" t="n">
        <f t="shared" ref="S16:S21" si="7">(M16/L16)-1</f>
        <v>-1.6504565397072124E-2</v>
      </c>
      <c r="T16" s="16" t="n">
        <f t="shared" ref="T16:T21" si="8">(M16/F16)-1</f>
        <v>345.07070281645269</v>
      </c>
      <c r="U16" s="30" t="n">
        <f t="shared" ref="U16:U21" si="9">M28</f>
        <v>0.19015758175292216</v>
      </c>
      <c r="V16" s="16"/>
    </row>
    <row r="17">
      <c r="A17" s="1" t="str">
        <f t="shared" si="4"/>
        <v>Army</v>
      </c>
      <c r="B17" s="26" t="n">
        <f t="shared" ref="B17:M17" si="10">IF(B4="","",B4/VLOOKUP(B$15,deflator,2,FALSE)/$P$1)</f>
        <v>0.34053234998007514</v>
      </c>
      <c r="C17" s="26" t="n">
        <f t="shared" si="10"/>
        <v>0.52547530531841824</v>
      </c>
      <c r="D17" s="26" t="n">
        <f t="shared" si="10"/>
        <v>0.378171377680593</v>
      </c>
      <c r="E17" s="26" t="n">
        <f t="shared" si="10"/>
        <v>0.56666517718247877</v>
      </c>
      <c r="F17" s="26" t="n">
        <f t="shared" si="10"/>
        <v>0.74762403685199974</v>
      </c>
      <c r="G17" s="26" t="n">
        <f t="shared" si="10"/>
        <v>1.0732080902223713</v>
      </c>
      <c r="H17" s="26" t="n">
        <f t="shared" si="10"/>
        <v>1.8039302863464011</v>
      </c>
      <c r="I17" s="26" t="n">
        <f t="shared" si="10"/>
        <v>3.3652692711756367</v>
      </c>
      <c r="J17" s="26" t="n">
        <f t="shared" si="10"/>
        <v>5.5401870915825313</v>
      </c>
      <c r="K17" s="26" t="n">
        <f t="shared" si="10"/>
        <v>14.648009822460429</v>
      </c>
      <c r="L17" s="26" t="n">
        <f t="shared" si="10"/>
        <v>11.281028405757551</v>
      </c>
      <c r="M17" s="26" t="n">
        <f t="shared" si="10"/>
        <v>6.0263373893500001</v>
      </c>
      <c r="N17" s="36" t="e">
        <f>#REF!</f>
        <v>#REF!</v>
      </c>
      <c r="O17" s="36" t="str">
        <f t="shared" si="6"/>
        <v>Army</v>
      </c>
      <c r="P17" s="17" t="n">
        <f t="shared" si="2"/>
        <v>0.74762403685199974</v>
      </c>
      <c r="Q17" s="17" t="n">
        <f t="shared" si="3"/>
        <v>11.281028405757551</v>
      </c>
      <c r="R17" s="17" t="n">
        <f t="shared" si="3"/>
        <v>6.0263373893500001</v>
      </c>
      <c r="S17" s="16" t="n">
        <f t="shared" si="7"/>
        <v>-0.46579893493803193</v>
      </c>
      <c r="T17" s="16" t="n">
        <f t="shared" si="8"/>
        <v>7.0606522694547582</v>
      </c>
      <c r="U17" s="30" t="n">
        <f t="shared" si="9"/>
        <v>0.55284646623225331</v>
      </c>
      <c r="V17" s="16"/>
    </row>
    <row r="18">
      <c r="A18" s="1" t="str">
        <f t="shared" si="4"/>
        <v>DARPA</v>
      </c>
      <c r="B18" s="26" t="n">
        <f t="shared" ref="B18:M18" si="11">IF(B5="","",B5/VLOOKUP(B$15,deflator,2,FALSE)/$P$1)</f>
        <v>7.8869820466561893E-2</v>
      </c>
      <c r="C18" s="26" t="n">
        <f t="shared" si="11"/>
        <v>4.8808931644687248E-2</v>
      </c>
      <c r="D18" s="26" t="n">
        <f t="shared" si="11"/>
        <v>2.7225187952936422E-2</v>
      </c>
      <c r="E18" s="26" t="n">
        <f t="shared" si="11"/>
        <v>4.9558648712866193E-2</v>
      </c>
      <c r="F18" s="26" t="n">
        <f t="shared" si="11"/>
        <v>7.5453709273849354E-2</v>
      </c>
      <c r="G18" s="26" t="n">
        <f t="shared" si="11"/>
        <v>0.2555029468381354</v>
      </c>
      <c r="H18" s="26" t="n">
        <f t="shared" si="11"/>
        <v>0.44377740006854938</v>
      </c>
      <c r="I18" s="26" t="n">
        <f t="shared" si="11"/>
        <v>0.4315053426459094</v>
      </c>
      <c r="J18" s="26" t="n">
        <f t="shared" si="11"/>
        <v>0.47252595063220326</v>
      </c>
      <c r="K18" s="26" t="n">
        <f t="shared" si="11"/>
        <v>0.39136766934186978</v>
      </c>
      <c r="L18" s="26" t="n">
        <f t="shared" si="11"/>
        <v>0.37154419972557456</v>
      </c>
      <c r="M18" s="26" t="n">
        <f t="shared" si="11"/>
        <v>0.31234319961000001</v>
      </c>
      <c r="N18" s="36" t="e">
        <f>#REF!</f>
        <v>#REF!</v>
      </c>
      <c r="O18" s="36" t="str">
        <f t="shared" si="6"/>
        <v>DARPA</v>
      </c>
      <c r="P18" s="17" t="n">
        <f t="shared" si="2"/>
        <v>7.5453709273849354E-2</v>
      </c>
      <c r="Q18" s="17" t="n">
        <f t="shared" si="3"/>
        <v>0.37154419972557456</v>
      </c>
      <c r="R18" s="17" t="n">
        <f t="shared" si="3"/>
        <v>0.31234319961000001</v>
      </c>
      <c r="S18" s="16" t="n">
        <f t="shared" si="7"/>
        <v>-0.15933770506793232</v>
      </c>
      <c r="T18" s="16" t="n">
        <f t="shared" si="8"/>
        <v>3.139534061558078</v>
      </c>
      <c r="U18" s="30" t="n">
        <f t="shared" si="9"/>
        <v>2.8653861043563118E-2</v>
      </c>
      <c r="V18" s="16"/>
    </row>
    <row r="19">
      <c r="A19" s="1" t="str">
        <f t="shared" si="4"/>
        <v>DISA</v>
      </c>
      <c r="B19" s="26" t="str">
        <f t="shared" ref="B19:M19" si="12">IF(B6="","",B6/VLOOKUP(B$15,deflator,2,FALSE)/$P$1)</f>
      </c>
      <c r="C19" s="26" t="str">
        <f t="shared" si="12"/>
      </c>
      <c r="D19" s="26" t="str">
        <f t="shared" si="12"/>
      </c>
      <c r="E19" s="26" t="str">
        <f t="shared" si="12"/>
      </c>
      <c r="F19" s="26" t="str">
        <f t="shared" si="12"/>
      </c>
      <c r="G19" s="26" t="str">
        <f t="shared" si="12"/>
      </c>
      <c r="H19" s="26" t="str">
        <f t="shared" si="12"/>
      </c>
      <c r="I19" s="26" t="str">
        <f t="shared" si="12"/>
      </c>
      <c r="J19" s="26" t="n">
        <f t="shared" si="12"/>
        <v>1.3201970950097109E-2</v>
      </c>
      <c r="K19" s="26" t="n">
        <f t="shared" si="12"/>
        <v>4.2034348487329259E-2</v>
      </c>
      <c r="L19" s="26" t="n">
        <f t="shared" si="12"/>
        <v>4.6757096521734057E-2</v>
      </c>
      <c r="M19" s="26" t="n">
        <f t="shared" si="12"/>
        <v>8.4519055540000013E-2</v>
      </c>
      <c r="N19" s="36" t="e">
        <f>#REF!</f>
        <v>#REF!</v>
      </c>
      <c r="O19" s="36" t="str">
        <f t="shared" si="6"/>
        <v>DISA</v>
      </c>
      <c r="P19" s="17" t="str">
        <f t="shared" si="2"/>
      </c>
      <c r="Q19" s="17" t="n">
        <f t="shared" si="3"/>
        <v>4.6757096521734057E-2</v>
      </c>
      <c r="R19" s="17" t="n">
        <f t="shared" si="3"/>
        <v>8.4519055540000013E-2</v>
      </c>
      <c r="S19" s="8" t="n">
        <f t="shared" si="7"/>
        <v>0.80761984441683832</v>
      </c>
      <c r="T19" s="16" t="e">
        <f t="shared" si="8"/>
        <v>#VALUE!</v>
      </c>
      <c r="U19" s="30" t="n">
        <f t="shared" si="9"/>
        <v>7.7536417504856011E-3</v>
      </c>
      <c r="V19" s="16"/>
    </row>
    <row r="20">
      <c r="A20" s="1" t="str">
        <f t="shared" si="4"/>
        <v>DLA</v>
      </c>
      <c r="B20" s="26" t="str">
        <f t="shared" ref="B20:M20" si="13">IF(B7="","",B7/VLOOKUP(B$15,deflator,2,FALSE)/$P$1)</f>
      </c>
      <c r="C20" s="26" t="str">
        <f t="shared" si="13"/>
      </c>
      <c r="D20" s="26" t="str">
        <f t="shared" si="13"/>
      </c>
      <c r="E20" s="26" t="str">
        <f t="shared" si="13"/>
      </c>
      <c r="F20" s="26" t="str">
        <f t="shared" si="13"/>
      </c>
      <c r="G20" s="26" t="str">
        <f t="shared" si="13"/>
      </c>
      <c r="H20" s="26" t="str">
        <f t="shared" si="13"/>
      </c>
      <c r="I20" s="26" t="str">
        <f t="shared" si="13"/>
      </c>
      <c r="J20" s="26" t="n">
        <f t="shared" si="13"/>
        <v>6.7198505881540822E-4</v>
      </c>
      <c r="K20" s="26" t="n">
        <f t="shared" si="13"/>
        <v>1.2123940045233165E-3</v>
      </c>
      <c r="L20" s="26" t="n">
        <f t="shared" si="13"/>
        <v>6.4963238705145071E-4</v>
      </c>
      <c r="M20" s="26" t="n">
        <f t="shared" si="13"/>
        <v>2.4408895999999998E-4</v>
      </c>
      <c r="N20" s="36" t="e">
        <f>#REF!</f>
        <v>#REF!</v>
      </c>
      <c r="O20" s="36" t="str">
        <f t="shared" si="6"/>
        <v>DLA</v>
      </c>
      <c r="P20" s="17" t="str">
        <f t="shared" si="2"/>
      </c>
      <c r="Q20" s="17" t="n">
        <f t="shared" si="3"/>
        <v>6.4963238705145071E-4</v>
      </c>
      <c r="R20" s="17" t="n">
        <f t="shared" si="3"/>
        <v>2.4408895999999998E-4</v>
      </c>
      <c r="S20" s="16" t="n">
        <f t="shared" si="7"/>
        <v>-0.62426602357701078</v>
      </c>
      <c r="T20" s="16" t="e">
        <f t="shared" si="8"/>
        <v>#VALUE!</v>
      </c>
      <c r="U20" s="30" t="n">
        <f t="shared" si="9"/>
        <v>2.2392327256815077E-5</v>
      </c>
      <c r="V20" s="16"/>
    </row>
    <row r="21">
      <c r="A21" s="1" t="str">
        <f t="shared" si="4"/>
        <v>MDA</v>
      </c>
      <c r="B21" s="26" t="str">
        <f t="shared" ref="B21:M21" si="14">IF(B8="","",B8/VLOOKUP(B$15,deflator,2,FALSE)/$P$1)</f>
      </c>
      <c r="C21" s="26" t="str">
        <f t="shared" si="14"/>
      </c>
      <c r="D21" s="26" t="str">
        <f t="shared" si="14"/>
      </c>
      <c r="E21" s="26" t="str">
        <f t="shared" si="14"/>
      </c>
      <c r="F21" s="26" t="str">
        <f t="shared" si="14"/>
      </c>
      <c r="G21" s="26" t="str">
        <f t="shared" si="14"/>
      </c>
      <c r="H21" s="26" t="str">
        <f t="shared" si="14"/>
      </c>
      <c r="I21" s="26" t="str">
        <f t="shared" si="14"/>
      </c>
      <c r="J21" s="26" t="str">
        <f t="shared" si="14"/>
      </c>
      <c r="K21" s="26" t="n">
        <f t="shared" si="14"/>
        <v>8.8362077030843894E-2</v>
      </c>
      <c r="L21" s="26" t="n">
        <f t="shared" si="14"/>
        <v>0.17556996792701798</v>
      </c>
      <c r="M21" s="26" t="n">
        <f t="shared" si="14"/>
        <v>0.239101539</v>
      </c>
      <c r="N21" s="36" t="e">
        <f>#REF!</f>
        <v>#REF!</v>
      </c>
      <c r="O21" s="36" t="str">
        <f t="shared" si="6"/>
        <v>MDA</v>
      </c>
      <c r="P21" s="17" t="str">
        <f t="shared" si="2"/>
      </c>
      <c r="Q21" s="17" t="n">
        <f t="shared" si="3"/>
        <v>0.17556996792701798</v>
      </c>
      <c r="R21" s="17" t="n">
        <f t="shared" si="3"/>
        <v>0.239101539</v>
      </c>
      <c r="S21" s="8" t="n">
        <f t="shared" si="7"/>
        <v>0.36185898888693324</v>
      </c>
      <c r="T21" s="16" t="e">
        <f t="shared" si="8"/>
        <v>#VALUE!</v>
      </c>
      <c r="U21" s="30" t="n">
        <f t="shared" si="9"/>
        <v>2.1934789303441393E-2</v>
      </c>
      <c r="V21" s="16"/>
    </row>
    <row r="22">
      <c r="A22" s="1" t="str">
        <f t="shared" si="4"/>
        <v>Navy</v>
      </c>
      <c r="B22" s="26" t="str">
        <f t="shared" ref="B22:M22" si="15">IF(B9="","",B9/VLOOKUP(B$15,deflator,2,FALSE)/$P$1)</f>
      </c>
      <c r="C22" s="26" t="str">
        <f t="shared" si="15"/>
      </c>
      <c r="D22" s="26" t="n">
        <f t="shared" si="15"/>
        <v>1.3450469149475571E-3</v>
      </c>
      <c r="E22" s="26" t="n">
        <f t="shared" si="15"/>
        <v>3.2693648159950995E-3</v>
      </c>
      <c r="F22" s="26" t="n">
        <f t="shared" si="15"/>
        <v>2.7783559648138891E-3</v>
      </c>
      <c r="G22" s="26" t="n">
        <f t="shared" si="15"/>
        <v>5.8633000894628799E-3</v>
      </c>
      <c r="H22" s="26" t="n">
        <f t="shared" si="15"/>
        <v>5.8436194924736529E-5</v>
      </c>
      <c r="I22" s="26" t="n">
        <f t="shared" si="15"/>
        <v>3.6490590057176302E-2</v>
      </c>
      <c r="J22" s="26" t="n">
        <f t="shared" si="15"/>
        <v>0.18789513293485627</v>
      </c>
      <c r="K22" s="26" t="n">
        <f t="shared" si="15"/>
        <v>0.69770660547855368</v>
      </c>
      <c r="L22" s="26" t="n">
        <f t="shared" si="15"/>
        <v>1.0472379644559735</v>
      </c>
      <c r="M22" s="26" t="n">
        <f t="shared" si="15"/>
        <v>1.45172036833</v>
      </c>
      <c r="N22" s="36" t="e">
        <f>#REF!</f>
        <v>#REF!</v>
      </c>
      <c r="O22" s="36" t="str">
        <f t="shared" si="6"/>
        <v>Navy</v>
      </c>
      <c r="P22" s="17"/>
      <c r="Q22" s="17"/>
      <c r="R22" s="17"/>
      <c r="S22" s="8"/>
      <c r="T22" s="16"/>
      <c r="U22" s="30"/>
      <c r="V22" s="16"/>
    </row>
    <row r="23">
      <c r="A23" s="1" t="str">
        <f t="shared" si="4"/>
        <v>Other DoD</v>
      </c>
      <c r="B23" s="26" t="n">
        <f t="shared" ref="B23:M23" si="16">IF(B10="","",B10/VLOOKUP(B$15,deflator,2,FALSE)/$P$1)</f>
        <v>8.4368571713520565E-2</v>
      </c>
      <c r="C23" s="26" t="n">
        <f t="shared" si="16"/>
        <v>2.024145089060693E-2</v>
      </c>
      <c r="D23" s="26" t="n">
        <f t="shared" si="16"/>
        <v>9.5907010601996353E-3</v>
      </c>
      <c r="E23" s="26" t="n">
        <f t="shared" si="16"/>
        <v>1.0063276185417731E-2</v>
      </c>
      <c r="F23" s="26" t="n">
        <f t="shared" si="16"/>
        <v>1.6304041481963335E-3</v>
      </c>
      <c r="G23" s="26" t="n">
        <f t="shared" si="16"/>
        <v>7.2851685363088281E-2</v>
      </c>
      <c r="H23" s="26" t="n">
        <f t="shared" si="16"/>
        <v>3.0735346514633105E-3</v>
      </c>
      <c r="I23" s="26" t="n">
        <f t="shared" si="16"/>
        <v>8.0522138141718019E-2</v>
      </c>
      <c r="J23" s="26" t="n">
        <f t="shared" si="16"/>
        <v>0.26000871345106169</v>
      </c>
      <c r="K23" s="26" t="n">
        <f t="shared" si="16"/>
        <v>0.58265367892536601</v>
      </c>
      <c r="L23" s="26" t="n">
        <f t="shared" si="16"/>
        <v>0.62942360449970591</v>
      </c>
      <c r="M23" s="26" t="n">
        <f t="shared" si="16"/>
        <v>0.71347215379999995</v>
      </c>
      <c r="N23" s="36" t="e">
        <f>#REF!</f>
        <v>#REF!</v>
      </c>
      <c r="O23" s="36" t="str">
        <f t="shared" si="6"/>
        <v>Other DoD</v>
      </c>
      <c r="P23" s="17" t="n">
        <f>F23</f>
        <v>1.6304041481963335E-3</v>
      </c>
      <c r="Q23" s="17" t="n">
        <f>L23</f>
        <v>0.62942360449970591</v>
      </c>
      <c r="R23" s="17" t="n">
        <f>M23</f>
        <v>0.71347215379999995</v>
      </c>
      <c r="S23" s="8" t="n">
        <f>(M23/L23)-1</f>
        <v>0.13353256646150036</v>
      </c>
      <c r="T23" s="16" t="n">
        <f>(M23/F23)-1</f>
        <v>436.60447652767107</v>
      </c>
      <c r="U23" s="30" t="n">
        <f>M35</f>
        <v>6.5452783921543606E-2</v>
      </c>
      <c r="V23" s="16"/>
    </row>
    <row r="24">
      <c r="A24" s="1" t="s">
        <v>36</v>
      </c>
      <c r="B24" s="26" t="n">
        <f t="shared" ref="B24:M24" si="17">B11/VLOOKUP(B$15,deflator,2,FALSE)/$P$1</f>
        <v>0.50402080682399431</v>
      </c>
      <c r="C24" s="26" t="n">
        <f t="shared" si="17"/>
        <v>0.59691524738225654</v>
      </c>
      <c r="D24" s="26" t="n">
        <f t="shared" si="17"/>
        <v>0.42115969911443585</v>
      </c>
      <c r="E24" s="26" t="n">
        <f t="shared" si="17"/>
        <v>0.63518107454079376</v>
      </c>
      <c r="F24" s="37" t="n">
        <f t="shared" si="17"/>
        <v>0.83347610479268253</v>
      </c>
      <c r="G24" s="26" t="n">
        <f t="shared" si="17"/>
        <v>1.7048684750963325</v>
      </c>
      <c r="H24" s="26" t="n">
        <f t="shared" si="17"/>
        <v>2.4702011833488418</v>
      </c>
      <c r="I24" s="26" t="n">
        <f t="shared" si="17"/>
        <v>4.5145861993013829</v>
      </c>
      <c r="J24" s="26" t="n">
        <f t="shared" si="17"/>
        <v>8.3061672540796057</v>
      </c>
      <c r="K24" s="26" t="n">
        <f t="shared" si="17"/>
        <v>18.034808980182586</v>
      </c>
      <c r="L24" s="26" t="n">
        <f t="shared" si="17"/>
        <v>15.659820635570947</v>
      </c>
      <c r="M24" s="37" t="n">
        <f t="shared" si="17"/>
        <v>10.900562375699998</v>
      </c>
      <c r="N24" s="36"/>
      <c r="O24" s="36" t="str">
        <f t="shared" si="6"/>
        <v>Grand Total</v>
      </c>
      <c r="P24" s="17" t="n">
        <f>F24</f>
        <v>0.83347610479268253</v>
      </c>
      <c r="Q24" s="17" t="n">
        <f>L24</f>
        <v>15.659820635570947</v>
      </c>
      <c r="R24" s="17" t="n">
        <f>M24</f>
        <v>10.900562375699998</v>
      </c>
      <c r="S24" s="16" t="n">
        <f>(M24/L24)-1</f>
        <v>-0.30391524721939633</v>
      </c>
      <c r="T24" s="16" t="n">
        <f>(M24/F24)-1</f>
        <v>12.078434178279636</v>
      </c>
      <c r="U24" s="30" t="b">
        <f>M36</f>
        <v>1</v>
      </c>
    </row>
    <row r="25">
      <c r="A25" s="14"/>
      <c r="B25" s="14" t="b">
        <f t="shared" ref="B25:M25" si="18">B24=SUM(B16:B23)</f>
        <v>1</v>
      </c>
      <c r="C25" s="14" t="b">
        <f t="shared" si="18"/>
        <v>0</v>
      </c>
      <c r="D25" s="14" t="b">
        <f t="shared" si="18"/>
        <v>1</v>
      </c>
      <c r="E25" s="14" t="b">
        <f t="shared" si="18"/>
        <v>1</v>
      </c>
      <c r="F25" s="14" t="b">
        <f t="shared" si="18"/>
        <v>1</v>
      </c>
      <c r="G25" s="14" t="b">
        <f t="shared" si="18"/>
        <v>1</v>
      </c>
      <c r="H25" s="14" t="b">
        <f t="shared" si="18"/>
        <v>1</v>
      </c>
      <c r="I25" s="14" t="b">
        <f t="shared" si="18"/>
        <v>1</v>
      </c>
      <c r="J25" s="14" t="b">
        <f t="shared" si="18"/>
        <v>1</v>
      </c>
      <c r="K25" s="14" t="b">
        <f t="shared" si="18"/>
        <v>1</v>
      </c>
      <c r="L25" s="14" t="b">
        <f t="shared" si="18"/>
        <v>1</v>
      </c>
      <c r="M25" s="14" t="b">
        <f t="shared" si="18"/>
        <v>1</v>
      </c>
    </row>
    <row r="26">
      <c r="B26" s="36"/>
      <c r="C26" s="36"/>
      <c r="D26" s="36"/>
      <c r="E26" s="36"/>
      <c r="F26" s="35"/>
      <c r="G26" s="35"/>
      <c r="H26" s="36"/>
      <c r="I26" s="36"/>
      <c r="J26" s="36"/>
      <c r="K26" s="35"/>
      <c r="L26" s="35"/>
      <c r="M26" s="35"/>
      <c r="O26" s="16"/>
      <c r="P26" s="16"/>
      <c r="Q26" s="21"/>
      <c r="R26" s="32"/>
    </row>
    <row r="27">
      <c r="A27" s="1" t="s">
        <v>34</v>
      </c>
      <c r="B27" s="27" t="n">
        <f t="shared" ref="B27:M27" si="19">B15</f>
        <v>2011</v>
      </c>
      <c r="C27" s="27" t="n">
        <f t="shared" si="19"/>
        <v>2012</v>
      </c>
      <c r="D27" s="27" t="n">
        <f t="shared" si="19"/>
        <v>2013</v>
      </c>
      <c r="E27" s="27" t="n">
        <f t="shared" si="19"/>
        <v>2014</v>
      </c>
      <c r="F27" s="27" t="n">
        <f t="shared" si="19"/>
        <v>2015</v>
      </c>
      <c r="G27" s="27" t="n">
        <f t="shared" si="19"/>
        <v>2016</v>
      </c>
      <c r="H27" s="27" t="n">
        <f t="shared" si="19"/>
        <v>2017</v>
      </c>
      <c r="I27" s="27" t="n">
        <f t="shared" si="19"/>
        <v>2018</v>
      </c>
      <c r="J27" s="27" t="n">
        <f t="shared" si="19"/>
        <v>2019</v>
      </c>
      <c r="K27" s="27" t="n">
        <f t="shared" si="19"/>
        <v>2020</v>
      </c>
      <c r="L27" s="27" t="n">
        <f t="shared" si="19"/>
        <v>2021</v>
      </c>
      <c r="M27" s="27" t="n">
        <f t="shared" si="19"/>
        <v>2022</v>
      </c>
    </row>
    <row r="28">
      <c r="A28" s="1" t="str">
        <f t="shared" ref="A28:A35" si="20">A16</f>
        <v>Air Force</v>
      </c>
      <c r="B28" s="33" t="n">
        <f t="shared" ref="B28:M28" si="21">IF(B16="","",B16/B$24)</f>
        <v>4.961395649763921E-4</v>
      </c>
      <c r="C28" s="33" t="n">
        <f t="shared" si="21"/>
        <v>4.003180583882506E-3</v>
      </c>
      <c r="D28" s="33" t="n">
        <f t="shared" si="21"/>
        <v>1.1462125924939391E-2</v>
      </c>
      <c r="E28" s="33" t="n">
        <f t="shared" si="21"/>
        <v>8.8551247344739511E-3</v>
      </c>
      <c r="F28" s="18" t="n">
        <f t="shared" si="21"/>
        <v>7.1862870685573321E-3</v>
      </c>
      <c r="G28" s="33" t="n">
        <f t="shared" si="21"/>
        <v>0.17446650983822543</v>
      </c>
      <c r="H28" s="33" t="n">
        <f t="shared" si="21"/>
        <v>8.8803101369304596E-2</v>
      </c>
      <c r="I28" s="33" t="n">
        <f t="shared" si="21"/>
        <v>0.13307949627230817</v>
      </c>
      <c r="J28" s="33" t="n">
        <f t="shared" si="21"/>
        <v>0.22052004895162766</v>
      </c>
      <c r="K28" s="33" t="n">
        <f t="shared" si="21"/>
        <v>8.7800341339553237E-2</v>
      </c>
      <c r="L28" s="33" t="n">
        <f t="shared" si="21"/>
        <v>0.1345870947914273</v>
      </c>
      <c r="M28" s="33" t="n">
        <f t="shared" si="21"/>
        <v>0.19015758175292216</v>
      </c>
      <c r="R28" s="32"/>
    </row>
    <row r="29">
      <c r="A29" s="1" t="str">
        <f t="shared" si="20"/>
        <v>Army</v>
      </c>
      <c r="B29" s="33" t="n">
        <f t="shared" ref="B29:M29" si="22">IF(B17="","",B17/B$24)</f>
        <v>0.67563153220972116</v>
      </c>
      <c r="C29" s="33" t="n">
        <f t="shared" si="22"/>
        <v>0.88031811487956657</v>
      </c>
      <c r="D29" s="33" t="n">
        <f t="shared" si="22"/>
        <v>0.89792869183771962</v>
      </c>
      <c r="E29" s="33" t="n">
        <f t="shared" si="22"/>
        <v>0.89213170841425216</v>
      </c>
      <c r="F29" s="18" t="n">
        <f t="shared" si="22"/>
        <v>0.8969951658517703</v>
      </c>
      <c r="G29" s="33" t="n">
        <f t="shared" si="22"/>
        <v>0.62949612002282485</v>
      </c>
      <c r="H29" s="33" t="n">
        <f t="shared" si="22"/>
        <v>0.73027666673724934</v>
      </c>
      <c r="I29" s="33" t="n">
        <f t="shared" si="22"/>
        <v>0.74542142349533624</v>
      </c>
      <c r="J29" s="33" t="n">
        <f t="shared" si="22"/>
        <v>0.66699681358588669</v>
      </c>
      <c r="K29" s="33" t="n">
        <f t="shared" si="22"/>
        <v>0.81220765013681506</v>
      </c>
      <c r="L29" s="33" t="n">
        <f t="shared" si="22"/>
        <v>0.72038043527350093</v>
      </c>
      <c r="M29" s="33" t="n">
        <f t="shared" si="22"/>
        <v>0.55284646623225331</v>
      </c>
      <c r="R29" s="32"/>
    </row>
    <row r="30">
      <c r="A30" s="1" t="str">
        <f t="shared" si="20"/>
        <v>DARPA</v>
      </c>
      <c r="B30" s="33" t="n">
        <f t="shared" ref="B30:M30" si="23">IF(B18="","",B18/B$24)</f>
        <v>0.15648127894470731</v>
      </c>
      <c r="C30" s="33" t="n">
        <f t="shared" si="23"/>
        <v>8.1768612644318436E-2</v>
      </c>
      <c r="D30" s="33" t="n">
        <f t="shared" si="23"/>
        <v>6.4643383519796135E-2</v>
      </c>
      <c r="E30" s="33" t="n">
        <f t="shared" si="23"/>
        <v>7.8022867335420507E-2</v>
      </c>
      <c r="F30" s="18" t="n">
        <f t="shared" si="23"/>
        <v>9.0528941189762818E-2</v>
      </c>
      <c r="G30" s="33" t="n">
        <f t="shared" si="23"/>
        <v>0.14986666160490672</v>
      </c>
      <c r="H30" s="33" t="n">
        <f t="shared" si="23"/>
        <v>0.17965233077369114</v>
      </c>
      <c r="I30" s="33" t="n">
        <f t="shared" si="23"/>
        <v>9.5580264413310662E-2</v>
      </c>
      <c r="J30" s="33" t="n">
        <f t="shared" si="23"/>
        <v>5.688856679356178E-2</v>
      </c>
      <c r="K30" s="33" t="n">
        <f t="shared" si="23"/>
        <v>2.1700682816874924E-2</v>
      </c>
      <c r="L30" s="33" t="n">
        <f t="shared" si="23"/>
        <v>2.3725955001146045E-2</v>
      </c>
      <c r="M30" s="33" t="n">
        <f t="shared" si="23"/>
        <v>2.8653861043563118E-2</v>
      </c>
      <c r="R30" s="32"/>
    </row>
    <row r="31">
      <c r="A31" s="1" t="str">
        <f t="shared" si="20"/>
        <v>DISA</v>
      </c>
      <c r="B31" s="33" t="str">
        <f t="shared" ref="B31:M31" si="24">IF(B19="","",B19/B$24)</f>
      </c>
      <c r="C31" s="33" t="str">
        <f t="shared" si="24"/>
      </c>
      <c r="D31" s="33" t="str">
        <f t="shared" si="24"/>
      </c>
      <c r="E31" s="33" t="str">
        <f t="shared" si="24"/>
      </c>
      <c r="F31" s="34" t="str">
        <f t="shared" si="24"/>
      </c>
      <c r="G31" s="33" t="str">
        <f t="shared" si="24"/>
      </c>
      <c r="H31" s="33" t="str">
        <f t="shared" si="24"/>
      </c>
      <c r="I31" s="33" t="str">
        <f t="shared" si="24"/>
      </c>
      <c r="J31" s="33" t="n">
        <f t="shared" si="24"/>
        <v>1.5894179043424524E-3</v>
      </c>
      <c r="K31" s="33" t="n">
        <f t="shared" si="24"/>
        <v>2.3307343334502953E-3</v>
      </c>
      <c r="L31" s="33" t="n">
        <f t="shared" si="24"/>
        <v>2.9858002597760486E-3</v>
      </c>
      <c r="M31" s="33" t="n">
        <f t="shared" si="24"/>
        <v>7.7536417504856011E-3</v>
      </c>
      <c r="R31" s="32"/>
    </row>
    <row r="32">
      <c r="A32" s="1" t="str">
        <f t="shared" si="20"/>
        <v>DLA</v>
      </c>
      <c r="B32" s="33" t="str">
        <f t="shared" ref="B32:M32" si="25">IF(B20="","",B20/B$24)</f>
      </c>
      <c r="C32" s="33" t="str">
        <f t="shared" si="25"/>
      </c>
      <c r="D32" s="33" t="str">
        <f t="shared" si="25"/>
      </c>
      <c r="E32" s="33" t="str">
        <f t="shared" si="25"/>
      </c>
      <c r="F32" s="18" t="str">
        <f t="shared" si="25"/>
      </c>
      <c r="G32" s="33" t="str">
        <f t="shared" si="25"/>
      </c>
      <c r="H32" s="33" t="str">
        <f t="shared" si="25"/>
      </c>
      <c r="I32" s="33" t="str">
        <f t="shared" si="25"/>
      </c>
      <c r="J32" s="33" t="n">
        <f t="shared" si="25"/>
        <v>8.0901941685000407E-5</v>
      </c>
      <c r="K32" s="33" t="n">
        <f t="shared" si="25"/>
        <v>6.7225220175913506E-5</v>
      </c>
      <c r="L32" s="33" t="n">
        <f t="shared" si="25"/>
        <v>4.148402476435935E-5</v>
      </c>
      <c r="M32" s="33" t="n">
        <f t="shared" si="25"/>
        <v>2.2392327256815077E-5</v>
      </c>
      <c r="R32" s="32"/>
    </row>
    <row r="33">
      <c r="A33" s="1" t="str">
        <f t="shared" si="20"/>
        <v>MDA</v>
      </c>
      <c r="B33" s="33" t="str">
        <f t="shared" ref="B33:M33" si="26">IF(B21="","",B21/B$24)</f>
      </c>
      <c r="C33" s="33" t="str">
        <f t="shared" si="26"/>
      </c>
      <c r="D33" s="33" t="str">
        <f t="shared" si="26"/>
      </c>
      <c r="E33" s="33" t="str">
        <f t="shared" si="26"/>
      </c>
      <c r="F33" s="18" t="str">
        <f t="shared" si="26"/>
      </c>
      <c r="G33" s="33" t="str">
        <f t="shared" si="26"/>
      </c>
      <c r="H33" s="33" t="str">
        <f t="shared" si="26"/>
      </c>
      <c r="I33" s="33" t="str">
        <f t="shared" si="26"/>
      </c>
      <c r="J33" s="33" t="str">
        <f t="shared" si="26"/>
      </c>
      <c r="K33" s="33" t="n">
        <f t="shared" si="26"/>
        <v>4.8995294115917664E-3</v>
      </c>
      <c r="L33" s="33" t="n">
        <f t="shared" si="26"/>
        <v>1.1211492903578637E-2</v>
      </c>
      <c r="M33" s="33" t="n">
        <f t="shared" si="26"/>
        <v>2.1934789303441393E-2</v>
      </c>
      <c r="R33" s="32"/>
    </row>
    <row r="34">
      <c r="A34" s="1" t="str">
        <f t="shared" si="20"/>
        <v>Navy</v>
      </c>
      <c r="B34" s="33" t="str">
        <f t="shared" ref="B34:M34" si="27">IF(B22="","",B22/B$24)</f>
      </c>
      <c r="C34" s="33" t="str">
        <f t="shared" si="27"/>
      </c>
      <c r="D34" s="33" t="n">
        <f t="shared" si="27"/>
        <v>3.1936743182592272E-3</v>
      </c>
      <c r="E34" s="33" t="n">
        <f t="shared" si="27"/>
        <v>5.1471382681839151E-3</v>
      </c>
      <c r="F34" s="18" t="n">
        <f t="shared" si="27"/>
        <v>3.3334560509145883E-3</v>
      </c>
      <c r="G34" s="33" t="n">
        <f t="shared" si="27"/>
        <v>3.4391509815040588E-3</v>
      </c>
      <c r="H34" s="33" t="n">
        <f t="shared" si="27"/>
        <v>2.3656451676342739E-5</v>
      </c>
      <c r="I34" s="33" t="n">
        <f t="shared" si="27"/>
        <v>8.0828205390835375E-3</v>
      </c>
      <c r="J34" s="33" t="n">
        <f t="shared" si="27"/>
        <v>2.2621159337066186E-2</v>
      </c>
      <c r="K34" s="33" t="n">
        <f t="shared" si="27"/>
        <v>3.8686664563246737E-2</v>
      </c>
      <c r="L34" s="33" t="n">
        <f t="shared" si="27"/>
        <v>6.6874199189561279E-2</v>
      </c>
      <c r="M34" s="33" t="n">
        <f t="shared" si="27"/>
        <v>0.13317848366853413</v>
      </c>
      <c r="R34" s="32"/>
    </row>
    <row r="35">
      <c r="A35" s="1" t="str">
        <f t="shared" si="20"/>
        <v>Other DoD</v>
      </c>
      <c r="B35" s="33" t="n">
        <f t="shared" ref="B35:J35" si="28">IF(B23="","",B23/B$24)</f>
        <v>0.16739104928059517</v>
      </c>
      <c r="C35" s="33" t="n">
        <f t="shared" si="28"/>
        <v>3.3910091892232361E-2</v>
      </c>
      <c r="D35" s="33" t="n">
        <f t="shared" si="28"/>
        <v>2.277212439928562E-2</v>
      </c>
      <c r="E35" s="33" t="n">
        <f t="shared" si="28"/>
        <v>1.5843161247669428E-2</v>
      </c>
      <c r="F35" s="18" t="n">
        <f t="shared" si="28"/>
        <v>1.9561498389949372E-3</v>
      </c>
      <c r="G35" s="33" t="n">
        <f t="shared" si="28"/>
        <v>4.2731557552538969E-2</v>
      </c>
      <c r="H35" s="33" t="n">
        <f t="shared" si="28"/>
        <v>1.2442446680786267E-3</v>
      </c>
      <c r="I35" s="33" t="n">
        <f t="shared" si="28"/>
        <v>1.7835995279961329E-2</v>
      </c>
      <c r="J35" s="33" t="n">
        <f t="shared" si="28"/>
        <v>3.1303091485830291E-2</v>
      </c>
      <c r="K35" s="18" t="n">
        <f>IF(L23="","",L23/L$24)</f>
        <v>4.0193538556245252E-2</v>
      </c>
      <c r="L35" s="18"/>
      <c r="M35" s="34" t="n">
        <f>IF(M23="","",M23/M$24)</f>
        <v>6.5452783921543606E-2</v>
      </c>
      <c r="R35" s="32"/>
    </row>
    <row r="36">
      <c r="A36" s="32" t="s">
        <v>33</v>
      </c>
      <c r="B36" s="33" t="b">
        <f t="shared" ref="B36:K36" si="29">SUM(B28:B35)=1</f>
        <v>1</v>
      </c>
      <c r="C36" s="33" t="b">
        <f t="shared" si="29"/>
        <v>1</v>
      </c>
      <c r="D36" s="33" t="b">
        <f t="shared" si="29"/>
        <v>1</v>
      </c>
      <c r="E36" s="33" t="b">
        <f t="shared" si="29"/>
        <v>1</v>
      </c>
      <c r="F36" s="33" t="b">
        <f t="shared" si="29"/>
        <v>1</v>
      </c>
      <c r="G36" s="33" t="b">
        <f t="shared" si="29"/>
        <v>1</v>
      </c>
      <c r="H36" s="33" t="b">
        <f t="shared" si="29"/>
        <v>1</v>
      </c>
      <c r="I36" s="33" t="b">
        <f t="shared" si="29"/>
        <v>1</v>
      </c>
      <c r="J36" s="33" t="b">
        <f t="shared" si="29"/>
        <v>1</v>
      </c>
      <c r="K36" s="33" t="b">
        <f t="shared" si="29"/>
        <v>0</v>
      </c>
      <c r="L36" s="33"/>
      <c r="M36" s="33" t="b">
        <f>SUM(M28:M35)=1</f>
        <v>1</v>
      </c>
      <c r="R36" s="32"/>
    </row>
    <row r="37"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31" hidden="0" customWidth="1"/>
    <col min="2" max="2" width="7.85546875" hidden="0" customWidth="1"/>
    <col min="3" max="3" width="7.85546875" hidden="0" customWidth="1"/>
    <col min="4" max="4" width="7.85546875" hidden="0" customWidth="1"/>
    <col min="5" max="5" width="7.85546875" hidden="0" customWidth="1"/>
    <col min="6" max="6" width="8.42578125" hidden="0" customWidth="1"/>
    <col min="7" max="7" width="7.85546875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12.28515625" hidden="0" customWidth="1"/>
    <col min="15" max="15" width="33.5703125" hidden="0" customWidth="1"/>
    <col min="16" max="16" width="7.85546875" hidden="0" customWidth="1"/>
    <col min="17" max="17" width="7.85546875" hidden="0" customWidth="1"/>
  </cols>
  <sheetData>
    <row r="1">
      <c r="A1" s="1" t="s">
        <v>7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n">
        <v>2022</v>
      </c>
      <c r="P1" s="7"/>
    </row>
    <row r="2">
      <c r="A2" s="1" t="s">
        <v>86</v>
      </c>
      <c r="B2" s="1" t="n">
        <v>159981206.71000001</v>
      </c>
      <c r="C2" s="1" t="n">
        <v>83239040.5</v>
      </c>
      <c r="D2" s="1" t="n">
        <v>40307917.719999999</v>
      </c>
      <c r="E2" s="1" t="n">
        <v>78194129.700000003</v>
      </c>
      <c r="F2" s="1" t="n">
        <v>192116656.86000001</v>
      </c>
      <c r="G2" s="1" t="n">
        <v>608933018.90999997</v>
      </c>
      <c r="H2" s="1" t="n">
        <v>910794872.75999999</v>
      </c>
      <c r="I2" s="1" t="n">
        <v>1102650839.8399999</v>
      </c>
      <c r="J2" s="1" t="n">
        <v>2410908906.8499999</v>
      </c>
      <c r="K2" s="1" t="n">
        <v>11316517680.24</v>
      </c>
      <c r="L2" s="1" t="n">
        <v>7373703224.0699997</v>
      </c>
      <c r="M2" s="1" t="n">
        <v>3617818667.0900002</v>
      </c>
    </row>
    <row r="3">
      <c r="A3" s="1" t="s">
        <v>16</v>
      </c>
      <c r="K3" s="1" t="n">
        <v>2519946.7000000002</v>
      </c>
      <c r="L3" s="1" t="n">
        <v>649342700.87</v>
      </c>
      <c r="M3" s="1" t="n">
        <v>3725055.28</v>
      </c>
    </row>
    <row r="4">
      <c r="A4" s="1" t="s">
        <v>14</v>
      </c>
      <c r="H4" s="1" t="n">
        <v>57335</v>
      </c>
      <c r="I4" s="1" t="n">
        <v>25981140.039999999</v>
      </c>
      <c r="J4" s="1" t="n">
        <v>134059084.94</v>
      </c>
      <c r="K4" s="1" t="n">
        <v>131780525.2</v>
      </c>
      <c r="L4" s="1" t="n">
        <v>465404468.74000001</v>
      </c>
      <c r="M4" s="1" t="n">
        <v>314663002.43000001</v>
      </c>
    </row>
    <row r="5">
      <c r="A5" s="1" t="s">
        <v>85</v>
      </c>
      <c r="I5" s="1" t="n">
        <v>38076</v>
      </c>
      <c r="J5" s="1" t="n">
        <v>3250215.47</v>
      </c>
      <c r="K5" s="1" t="n">
        <v>5885710.4299999997</v>
      </c>
      <c r="L5" s="1" t="n">
        <v>15220614.890000001</v>
      </c>
      <c r="M5" s="1" t="n">
        <v>54211804.259999998</v>
      </c>
    </row>
    <row r="6">
      <c r="A6" s="1" t="s">
        <v>84</v>
      </c>
      <c r="B6" s="1" t="n">
        <v>1890000</v>
      </c>
      <c r="C6" s="1" t="n">
        <v>728000</v>
      </c>
      <c r="D6" s="1" t="n">
        <v>2358098</v>
      </c>
      <c r="E6" s="1" t="n">
        <v>1136000</v>
      </c>
      <c r="F6" s="1" t="n">
        <v>1118000</v>
      </c>
      <c r="G6" s="1" t="n">
        <v>2131800</v>
      </c>
      <c r="H6" s="1" t="n">
        <v>81573195.400000006</v>
      </c>
      <c r="I6" s="1" t="n">
        <v>269947923.24000001</v>
      </c>
      <c r="J6" s="1" t="n">
        <v>735287146.52999997</v>
      </c>
      <c r="K6" s="1" t="n">
        <v>851863707.26999998</v>
      </c>
      <c r="L6" s="1" t="n">
        <v>1018802944.8099999</v>
      </c>
      <c r="M6" s="1" t="n">
        <v>1120628424.6600001</v>
      </c>
    </row>
    <row r="7">
      <c r="A7" s="1" t="s">
        <v>83</v>
      </c>
      <c r="B7" s="1" t="n">
        <v>106379019.72</v>
      </c>
      <c r="C7" s="1" t="n">
        <v>269774135.22000003</v>
      </c>
      <c r="D7" s="1" t="n">
        <v>285893757.00999999</v>
      </c>
      <c r="E7" s="1" t="n">
        <v>446685336.89999998</v>
      </c>
      <c r="F7" s="1" t="n">
        <v>501648660.81999999</v>
      </c>
      <c r="G7" s="1" t="n">
        <v>579220498.38999999</v>
      </c>
      <c r="H7" s="1" t="n">
        <v>946511490.71000004</v>
      </c>
      <c r="I7" s="1" t="n">
        <v>2166459171.6399999</v>
      </c>
      <c r="J7" s="1" t="n">
        <v>2807329764.1300001</v>
      </c>
      <c r="K7" s="1" t="n">
        <v>2587690747</v>
      </c>
      <c r="L7" s="1" t="n">
        <v>2167354026.9400001</v>
      </c>
      <c r="M7" s="1" t="n">
        <v>1634339352.6199999</v>
      </c>
    </row>
    <row r="8">
      <c r="A8" s="1" t="s">
        <v>82</v>
      </c>
      <c r="K8" s="1" t="n">
        <v>79948980</v>
      </c>
      <c r="L8" s="1" t="n">
        <v>164193402</v>
      </c>
      <c r="M8" s="1" t="n">
        <v>239101539</v>
      </c>
    </row>
    <row r="9">
      <c r="A9" s="1" t="s">
        <v>18</v>
      </c>
      <c r="I9" s="1" t="n">
        <v>63645648.710000001</v>
      </c>
      <c r="J9" s="1" t="n">
        <v>1090296139.5699999</v>
      </c>
      <c r="K9" s="1" t="n">
        <v>726864400.04999995</v>
      </c>
      <c r="L9" s="1" t="n">
        <v>925087590.64999998</v>
      </c>
      <c r="M9" s="1" t="n">
        <v>618005142.77999997</v>
      </c>
    </row>
    <row r="10">
      <c r="A10" s="1" t="s">
        <v>11</v>
      </c>
      <c r="B10" s="1" t="n">
        <v>3600000</v>
      </c>
      <c r="C10" s="1" t="n">
        <v>49336316</v>
      </c>
      <c r="G10" s="1" t="n">
        <v>242871013</v>
      </c>
      <c r="H10" s="1" t="n">
        <v>172456428</v>
      </c>
      <c r="I10" s="1" t="n">
        <v>310034438.70999998</v>
      </c>
      <c r="J10" s="1" t="n">
        <v>95938894.909999996</v>
      </c>
      <c r="K10" s="1" t="n">
        <v>157498288.30000001</v>
      </c>
      <c r="L10" s="1" t="n">
        <v>173475467.55000001</v>
      </c>
      <c r="M10" s="1" t="n">
        <v>113872998</v>
      </c>
    </row>
    <row r="11">
      <c r="A11" s="1" t="s">
        <v>17</v>
      </c>
      <c r="K11" s="1" t="n">
        <v>16050000</v>
      </c>
      <c r="L11" s="1" t="n">
        <v>335071990.63999999</v>
      </c>
      <c r="M11" s="1" t="n">
        <v>354359604.73000002</v>
      </c>
    </row>
    <row r="12">
      <c r="A12" s="1" t="s">
        <v>8</v>
      </c>
      <c r="B12" s="1" t="n">
        <v>121184342.40000001</v>
      </c>
      <c r="C12" s="1" t="n">
        <v>70928104.640000001</v>
      </c>
      <c r="D12" s="62" t="n">
        <v>12000000</v>
      </c>
      <c r="E12" s="1" t="n">
        <v>-2456382</v>
      </c>
      <c r="H12" s="1" t="n">
        <v>2195000</v>
      </c>
      <c r="I12" s="1" t="n">
        <v>14776996</v>
      </c>
      <c r="J12" s="1" t="n">
        <v>139315505.38999999</v>
      </c>
      <c r="K12" s="1" t="n">
        <v>441065507.38999999</v>
      </c>
      <c r="L12" s="1" t="n">
        <v>1357440650.21</v>
      </c>
      <c r="M12" s="1" t="n">
        <v>2829836784.8499999</v>
      </c>
    </row>
    <row r="13">
      <c r="A13" s="38" t="s">
        <v>36</v>
      </c>
      <c r="B13" s="9" t="n">
        <f>SUBTOTAL(9,B2:B12)</f>
        <v>393034568.83000004</v>
      </c>
      <c r="C13" s="9"/>
      <c r="D13" s="9" t="n">
        <f t="shared" ref="D13:M13" si="0">SUBTOTAL(9,D2:D12)</f>
        <v>340559772.73000002</v>
      </c>
      <c r="E13" s="9" t="n">
        <f t="shared" si="0"/>
        <v>523559084.59999996</v>
      </c>
      <c r="F13" s="9" t="n">
        <f t="shared" si="0"/>
        <v>694883317.68000007</v>
      </c>
      <c r="G13" s="9" t="n">
        <f t="shared" si="0"/>
        <v>1433156330.3</v>
      </c>
      <c r="H13" s="9" t="n">
        <f t="shared" si="0"/>
        <v>2113588321.8699999</v>
      </c>
      <c r="I13" s="9" t="n">
        <f t="shared" si="0"/>
        <v>3953534234.1799998</v>
      </c>
      <c r="J13" s="9" t="n">
        <f t="shared" si="0"/>
        <v>7416385657.79</v>
      </c>
      <c r="K13" s="9" t="n">
        <f t="shared" si="0"/>
        <v>16317685492.58</v>
      </c>
      <c r="L13" s="9" t="n">
        <f t="shared" si="0"/>
        <v>14645097081.369999</v>
      </c>
      <c r="M13" s="9" t="n">
        <f t="shared" si="0"/>
        <v>10900562375.700001</v>
      </c>
      <c r="N13" s="2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>
      <c r="A16" s="10" t="s">
        <v>7</v>
      </c>
      <c r="B16" s="10" t="n">
        <f>B1</f>
        <v>2011</v>
      </c>
      <c r="C16" s="10"/>
      <c r="D16" s="10" t="n">
        <f t="shared" ref="D16:M16" si="1">D1</f>
        <v>2013</v>
      </c>
      <c r="E16" s="10" t="n">
        <f t="shared" si="1"/>
        <v>2014</v>
      </c>
      <c r="F16" s="10" t="n">
        <f t="shared" si="1"/>
        <v>2015</v>
      </c>
      <c r="G16" s="10" t="n">
        <f t="shared" si="1"/>
        <v>2016</v>
      </c>
      <c r="H16" s="10" t="n">
        <f t="shared" si="1"/>
        <v>2017</v>
      </c>
      <c r="I16" s="10" t="n">
        <f t="shared" si="1"/>
        <v>2018</v>
      </c>
      <c r="J16" s="10" t="n">
        <f t="shared" si="1"/>
        <v>2019</v>
      </c>
      <c r="K16" s="10" t="n">
        <f t="shared" si="1"/>
        <v>2020</v>
      </c>
      <c r="L16" s="10" t="n">
        <f t="shared" si="1"/>
        <v>2021</v>
      </c>
      <c r="M16" s="10" t="n">
        <f t="shared" si="1"/>
        <v>2022</v>
      </c>
      <c r="O16" s="1" t="s">
        <v>45</v>
      </c>
      <c r="P16" s="19" t="n">
        <f t="shared" ref="P16:P28" si="2">G16</f>
        <v>2016</v>
      </c>
      <c r="Q16" s="19" t="n">
        <f t="shared" ref="Q16:Q28" si="3">L16</f>
        <v>2021</v>
      </c>
      <c r="R16" s="19" t="n">
        <f t="shared" ref="R16:R28" si="4">M16</f>
        <v>2022</v>
      </c>
      <c r="S16" s="1" t="str">
        <f>Q16&amp;"-"&amp;$R16</f>
        <v>2021-2022</v>
      </c>
      <c r="T16" s="1" t="str">
        <f>P16&amp;"-"&amp;$R16</f>
        <v>2016-2022</v>
      </c>
      <c r="U16" s="1" t="str">
        <f>"Share "&amp;M16</f>
        <v>Share 2022</v>
      </c>
      <c r="V16" s="1" t="str">
        <f>$K16&amp;"-"&amp;R16</f>
        <v>2020-2022</v>
      </c>
      <c r="X16" s="1" t="s">
        <v>44</v>
      </c>
    </row>
    <row r="17">
      <c r="A17" s="14" t="str">
        <f t="shared" ref="A17:A28" si="5">A2</f>
        <v>Other Knowledge Based</v>
      </c>
      <c r="B17" s="9" t="n">
        <f t="shared" ref="B17:B28" si="6">IF(B2="","",B2/VLOOKUP(B$1,deflator,2,FALSE))</f>
        <v>205157162.44167605</v>
      </c>
      <c r="C17" s="9"/>
      <c r="D17" s="9" t="n">
        <f t="shared" ref="D17:M17" si="7">IF(D2="","",D2/VLOOKUP(D$1,deflator,2,FALSE))</f>
        <v>49847550.586497113</v>
      </c>
      <c r="E17" s="9" t="n">
        <f t="shared" si="7"/>
        <v>94864997.641238898</v>
      </c>
      <c r="F17" s="9" t="n">
        <f t="shared" si="7"/>
        <v>230433856.66542083</v>
      </c>
      <c r="G17" s="9" t="n">
        <f t="shared" si="7"/>
        <v>724380645.31842363</v>
      </c>
      <c r="H17" s="9" t="n">
        <f t="shared" si="7"/>
        <v>1064467734.4210793</v>
      </c>
      <c r="I17" s="9" t="n">
        <f t="shared" si="7"/>
        <v>1259129672.1684339</v>
      </c>
      <c r="J17" s="9" t="n">
        <f t="shared" si="7"/>
        <v>2700157939.2803149</v>
      </c>
      <c r="K17" s="9" t="n">
        <f t="shared" si="7"/>
        <v>12507364158.770678</v>
      </c>
      <c r="L17" s="9" t="n">
        <f t="shared" si="7"/>
        <v>7884609386.1513319</v>
      </c>
      <c r="M17" s="61" t="n">
        <f t="shared" si="7"/>
        <v>3617818667.0900002</v>
      </c>
      <c r="O17" s="36" t="str">
        <f t="shared" ref="O17:O28" si="8">A17</f>
        <v>Other Knowledge Based</v>
      </c>
      <c r="P17" s="9" t="n">
        <f t="shared" si="2"/>
        <v>724380645.31842363</v>
      </c>
      <c r="Q17" s="9" t="n">
        <f t="shared" si="3"/>
        <v>7884609386.1513319</v>
      </c>
      <c r="R17" s="9" t="n">
        <f t="shared" si="4"/>
        <v>3617818667.0900002</v>
      </c>
      <c r="S17" s="42" t="n">
        <f t="shared" ref="S17:S28" si="9">(M17/L17)-1</f>
        <v>-0.54115435655640709</v>
      </c>
      <c r="T17" s="39" t="n">
        <f t="shared" ref="T17:T28" si="10">(M17/G17)-1</f>
        <v>3.994361307789605</v>
      </c>
      <c r="U17" s="16" t="n">
        <f t="shared" ref="U17:U27" si="11">M32</f>
        <v>0.33189284574482103</v>
      </c>
      <c r="V17" s="16" t="n">
        <f t="shared" ref="V17:V28" si="12">(M17/K17)-1</f>
        <v>-0.71074491626174985</v>
      </c>
      <c r="W17" s="9" t="n">
        <f t="shared" ref="W17:W28" si="13">M17-L17</f>
        <v>-4266790719.0613317</v>
      </c>
      <c r="X17" s="16" t="e">
        <f>G17/#REF!-1</f>
        <v>#REF!</v>
      </c>
    </row>
    <row r="18">
      <c r="A18" s="14" t="str">
        <f t="shared" si="5"/>
        <v>Other Services</v>
      </c>
      <c r="B18" s="9" t="str">
        <f t="shared" si="6"/>
      </c>
      <c r="C18" s="9"/>
      <c r="D18" s="9" t="str">
        <f t="shared" ref="D18:M18" si="14">IF(D3="","",D3/VLOOKUP(D$1,deflator,2,FALSE))</f>
      </c>
      <c r="E18" s="9" t="str">
        <f t="shared" si="14"/>
      </c>
      <c r="F18" s="9" t="str">
        <f t="shared" si="14"/>
      </c>
      <c r="G18" s="9" t="str">
        <f t="shared" si="14"/>
      </c>
      <c r="H18" s="9" t="str">
        <f t="shared" si="14"/>
      </c>
      <c r="I18" s="9" t="str">
        <f t="shared" si="14"/>
      </c>
      <c r="J18" s="9" t="str">
        <f t="shared" si="14"/>
      </c>
      <c r="K18" s="9" t="n">
        <f t="shared" si="14"/>
        <v>2785122.7672825959</v>
      </c>
      <c r="L18" s="9" t="n">
        <f t="shared" si="14"/>
        <v>694334094.89492846</v>
      </c>
      <c r="M18" s="61" t="n">
        <f t="shared" si="14"/>
        <v>3725055.28</v>
      </c>
      <c r="O18" s="36" t="str">
        <f t="shared" si="8"/>
        <v>Other Services</v>
      </c>
      <c r="P18" s="9" t="str">
        <f t="shared" si="2"/>
      </c>
      <c r="Q18" s="9" t="n">
        <f t="shared" si="3"/>
        <v>694334094.89492846</v>
      </c>
      <c r="R18" s="9" t="n">
        <f t="shared" si="4"/>
        <v>3725055.28</v>
      </c>
      <c r="S18" s="39" t="n">
        <f t="shared" si="9"/>
        <v>-0.99463506789110834</v>
      </c>
      <c r="T18" s="39" t="e">
        <f t="shared" si="10"/>
        <v>#VALUE!</v>
      </c>
      <c r="U18" s="16" t="n">
        <f t="shared" si="11"/>
        <v>3.4173055954471232E-4</v>
      </c>
      <c r="V18" s="16" t="n">
        <f t="shared" si="12"/>
        <v>0.33748333242576689</v>
      </c>
      <c r="W18" s="9" t="n">
        <f t="shared" si="13"/>
        <v>-690609039.61492848</v>
      </c>
      <c r="X18" s="16" t="e">
        <f>G18/#REF!-1</f>
        <v>#VALUE!</v>
      </c>
    </row>
    <row r="19">
      <c r="A19" s="14" t="str">
        <f t="shared" si="5"/>
        <v>Other Products</v>
      </c>
      <c r="B19" s="9" t="str">
        <f t="shared" si="6"/>
      </c>
      <c r="C19" s="9"/>
      <c r="D19" s="9" t="str">
        <f t="shared" ref="D19:M19" si="15">IF(D4="","",D4/VLOOKUP(D$1,deflator,2,FALSE))</f>
      </c>
      <c r="E19" s="9" t="str">
        <f t="shared" si="15"/>
      </c>
      <c r="F19" s="9" t="str">
        <f t="shared" si="15"/>
      </c>
      <c r="G19" s="9" t="str">
        <f t="shared" si="15"/>
      </c>
      <c r="H19" s="9" t="n">
        <f t="shared" si="15"/>
        <v>67008.784720195385</v>
      </c>
      <c r="I19" s="9" t="n">
        <f t="shared" si="15"/>
        <v>29668162.539897285</v>
      </c>
      <c r="J19" s="9" t="n">
        <f t="shared" si="15"/>
        <v>150142836.79690954</v>
      </c>
      <c r="K19" s="9" t="n">
        <f t="shared" si="15"/>
        <v>145647898.43331918</v>
      </c>
      <c r="L19" s="9" t="n">
        <f t="shared" si="15"/>
        <v>497651225.04601401</v>
      </c>
      <c r="M19" s="61" t="n">
        <f t="shared" si="15"/>
        <v>314663002.43000001</v>
      </c>
      <c r="O19" s="36" t="str">
        <f t="shared" si="8"/>
        <v>Other Products</v>
      </c>
      <c r="P19" s="9" t="str">
        <f t="shared" si="2"/>
      </c>
      <c r="Q19" s="9" t="n">
        <f t="shared" si="3"/>
        <v>497651225.04601401</v>
      </c>
      <c r="R19" s="9" t="n">
        <f t="shared" si="4"/>
        <v>314663002.43000001</v>
      </c>
      <c r="S19" s="39" t="n">
        <f t="shared" si="9"/>
        <v>-0.36770375195820015</v>
      </c>
      <c r="T19" s="39" t="e">
        <f t="shared" si="10"/>
        <v>#VALUE!</v>
      </c>
      <c r="U19" s="16" t="n">
        <f t="shared" si="11"/>
        <v>2.8866676010355228E-2</v>
      </c>
      <c r="V19" s="16" t="n">
        <f t="shared" si="12"/>
        <v>1.1604362700369459</v>
      </c>
      <c r="W19" s="9" t="n">
        <f t="shared" si="13"/>
        <v>-182988222.616014</v>
      </c>
      <c r="X19" s="16" t="e">
        <f>G19/#REF!-1</f>
        <v>#VALUE!</v>
      </c>
    </row>
    <row r="20">
      <c r="A20" s="14" t="str">
        <f t="shared" si="5"/>
        <v>Facilities &amp; Construction</v>
      </c>
      <c r="B20" s="9" t="str">
        <f t="shared" si="6"/>
      </c>
      <c r="C20" s="9"/>
      <c r="D20" s="9" t="str">
        <f t="shared" ref="D20:M20" si="16">IF(D5="","",D5/VLOOKUP(D$1,deflator,2,FALSE))</f>
      </c>
      <c r="E20" s="9" t="str">
        <f t="shared" si="16"/>
      </c>
      <c r="F20" s="9" t="str">
        <f t="shared" si="16"/>
      </c>
      <c r="G20" s="9" t="str">
        <f t="shared" si="16"/>
      </c>
      <c r="H20" s="9" t="str">
        <f t="shared" si="16"/>
      </c>
      <c r="I20" s="9" t="n">
        <f t="shared" si="16"/>
        <v>43479.422193558567</v>
      </c>
      <c r="J20" s="9" t="n">
        <f t="shared" si="16"/>
        <v>3640160.3896178333</v>
      </c>
      <c r="K20" s="9" t="n">
        <f t="shared" si="16"/>
        <v>6505068.5874529146</v>
      </c>
      <c r="L20" s="9" t="n">
        <f t="shared" si="16"/>
        <v>16275214.688997019</v>
      </c>
      <c r="M20" s="61" t="n">
        <f t="shared" si="16"/>
        <v>54211804.259999998</v>
      </c>
      <c r="O20" s="36" t="str">
        <f t="shared" si="8"/>
        <v>Facilities &amp; Construction</v>
      </c>
      <c r="P20" s="9" t="str">
        <f t="shared" si="2"/>
      </c>
      <c r="Q20" s="9" t="n">
        <f t="shared" si="3"/>
        <v>16275214.688997019</v>
      </c>
      <c r="R20" s="9" t="n">
        <f t="shared" si="4"/>
        <v>54211804.259999998</v>
      </c>
      <c r="S20" s="41" t="n">
        <f t="shared" si="9"/>
        <v>2.3309424972839401</v>
      </c>
      <c r="T20" s="39" t="e">
        <f t="shared" si="10"/>
        <v>#VALUE!</v>
      </c>
      <c r="U20" s="16" t="n">
        <f t="shared" si="11"/>
        <v>4.9733034307341125E-3</v>
      </c>
      <c r="V20" s="16" t="n">
        <f t="shared" si="12"/>
        <v>7.3337790418635453</v>
      </c>
      <c r="W20" s="9" t="n">
        <f t="shared" si="13"/>
        <v>37936589.571002975</v>
      </c>
      <c r="X20" s="16" t="e">
        <f>G20/#REF!-1</f>
        <v>#VALUE!</v>
      </c>
    </row>
    <row r="21">
      <c r="A21" s="14" t="str">
        <f t="shared" si="5"/>
        <v>Electronics, Comms &amp; Sensors</v>
      </c>
      <c r="B21" s="9" t="n">
        <f t="shared" si="6"/>
        <v>2423703.6648788489</v>
      </c>
      <c r="C21" s="9"/>
      <c r="D21" s="9" t="n">
        <f t="shared" ref="D21:M21" si="17">IF(D6="","",D6/VLOOKUP(D$1,deflator,2,FALSE))</f>
        <v>2916186.5953843095</v>
      </c>
      <c r="E21" s="9" t="n">
        <f t="shared" si="17"/>
        <v>1378193.4492257338</v>
      </c>
      <c r="F21" s="9" t="n">
        <f t="shared" si="17"/>
        <v>1340982.3799904971</v>
      </c>
      <c r="G21" s="9" t="n">
        <f t="shared" si="17"/>
        <v>2535968.0157499434</v>
      </c>
      <c r="H21" s="9" t="n">
        <f t="shared" si="17"/>
        <v>95336542.94056043</v>
      </c>
      <c r="I21" s="9" t="n">
        <f t="shared" si="17"/>
        <v>308256637.37856656</v>
      </c>
      <c r="J21" s="9" t="n">
        <f t="shared" si="17"/>
        <v>823503294.01195967</v>
      </c>
      <c r="K21" s="9" t="n">
        <f t="shared" si="17"/>
        <v>941506026.98836184</v>
      </c>
      <c r="L21" s="9" t="n">
        <f t="shared" si="17"/>
        <v>1089393350.5576744</v>
      </c>
      <c r="M21" s="61" t="n">
        <f t="shared" si="17"/>
        <v>1120628424.6600001</v>
      </c>
      <c r="O21" s="36" t="str">
        <f t="shared" si="8"/>
        <v>Electronics, Comms &amp; Sensors</v>
      </c>
      <c r="P21" s="9" t="n">
        <f t="shared" si="2"/>
        <v>2535968.0157499434</v>
      </c>
      <c r="Q21" s="9" t="n">
        <f t="shared" si="3"/>
        <v>1089393350.5576744</v>
      </c>
      <c r="R21" s="9" t="n">
        <f t="shared" si="4"/>
        <v>1120628424.6600001</v>
      </c>
      <c r="S21" s="39" t="n">
        <f t="shared" si="9"/>
        <v>2.8671988943512527E-2</v>
      </c>
      <c r="T21" s="39" t="n">
        <f t="shared" si="10"/>
        <v>440.89375327299024</v>
      </c>
      <c r="U21" s="16" t="n">
        <f t="shared" si="11"/>
        <v>0.10280464310338271</v>
      </c>
      <c r="V21" s="16" t="n">
        <f t="shared" si="12"/>
        <v>0.19025093046361596</v>
      </c>
      <c r="W21" s="9" t="n">
        <f t="shared" si="13"/>
        <v>31235074.102325678</v>
      </c>
      <c r="X21" s="16" t="e">
        <f>G21/#REF!-1</f>
        <v>#REF!</v>
      </c>
    </row>
    <row r="22">
      <c r="A22" s="14" t="str">
        <f t="shared" si="5"/>
        <v>Ordnance &amp; Missiles</v>
      </c>
      <c r="B22" s="9" t="n">
        <f t="shared" si="6"/>
        <v>136418634.90030867</v>
      </c>
      <c r="C22" s="9"/>
      <c r="D22" s="9" t="n">
        <f t="shared" ref="D22:M22" si="18">IF(D7="","",D7/VLOOKUP(D$1,deflator,2,FALSE))</f>
        <v>353555934.44234335</v>
      </c>
      <c r="E22" s="9" t="n">
        <f t="shared" si="18"/>
        <v>541917962.30701578</v>
      </c>
      <c r="F22" s="9" t="n">
        <f t="shared" si="18"/>
        <v>601701265.7472713</v>
      </c>
      <c r="G22" s="9" t="n">
        <f t="shared" si="18"/>
        <v>689034927.28388298</v>
      </c>
      <c r="H22" s="9" t="n">
        <f t="shared" si="18"/>
        <v>1106210599.3926501</v>
      </c>
      <c r="I22" s="9" t="n">
        <f t="shared" si="18"/>
        <v>2473904637.7992101</v>
      </c>
      <c r="J22" s="9" t="n">
        <f t="shared" si="18"/>
        <v>3144139427.7719073</v>
      </c>
      <c r="K22" s="9" t="n">
        <f t="shared" si="18"/>
        <v>2859995576.158895</v>
      </c>
      <c r="L22" s="61" t="n">
        <f t="shared" si="18"/>
        <v>2317524774.8161592</v>
      </c>
      <c r="M22" s="61" t="n">
        <f t="shared" si="18"/>
        <v>1634339352.6199999</v>
      </c>
      <c r="N22" s="16" t="n">
        <f>M22/G22</f>
        <v>2.3719252651856508</v>
      </c>
      <c r="O22" s="36" t="str">
        <f t="shared" si="8"/>
        <v>Ordnance &amp; Missiles</v>
      </c>
      <c r="P22" s="9" t="n">
        <f t="shared" si="2"/>
        <v>689034927.28388298</v>
      </c>
      <c r="Q22" s="9" t="n">
        <f t="shared" si="3"/>
        <v>2317524774.8161592</v>
      </c>
      <c r="R22" s="9" t="n">
        <f t="shared" si="4"/>
        <v>1634339352.6199999</v>
      </c>
      <c r="S22" s="42" t="n">
        <f t="shared" si="9"/>
        <v>-0.29479098977500851</v>
      </c>
      <c r="T22" s="39" t="n">
        <f t="shared" si="10"/>
        <v>1.3719252651856508</v>
      </c>
      <c r="U22" s="16" t="n">
        <f t="shared" si="11"/>
        <v>0.14993165455970775</v>
      </c>
      <c r="V22" s="16" t="n">
        <f t="shared" si="12"/>
        <v>-0.42855178999437737</v>
      </c>
      <c r="W22" s="9" t="n">
        <f t="shared" si="13"/>
        <v>-683185422.19615936</v>
      </c>
      <c r="X22" s="16" t="e">
        <f>G22/#REF!-1</f>
        <v>#REF!</v>
      </c>
    </row>
    <row r="23">
      <c r="A23" s="14" t="str">
        <f t="shared" si="5"/>
        <v>Air &amp; Missile Defense</v>
      </c>
      <c r="B23" s="9" t="str">
        <f t="shared" si="6"/>
      </c>
      <c r="C23" s="9"/>
      <c r="D23" s="9" t="str">
        <f t="shared" ref="D23:M23" si="19">IF(D8="","",D8/VLOOKUP(D$1,deflator,2,FALSE))</f>
      </c>
      <c r="E23" s="9" t="str">
        <f t="shared" si="19"/>
      </c>
      <c r="F23" s="9" t="str">
        <f t="shared" si="19"/>
      </c>
      <c r="G23" s="9" t="str">
        <f t="shared" si="19"/>
      </c>
      <c r="H23" s="9" t="str">
        <f t="shared" si="19"/>
      </c>
      <c r="I23" s="9" t="str">
        <f t="shared" si="19"/>
      </c>
      <c r="J23" s="9" t="str">
        <f t="shared" si="19"/>
      </c>
      <c r="K23" s="9" t="n">
        <f t="shared" si="19"/>
        <v>88362077.030843899</v>
      </c>
      <c r="L23" s="9" t="n">
        <f t="shared" si="19"/>
        <v>175569967.92701799</v>
      </c>
      <c r="M23" s="61" t="n">
        <f t="shared" si="19"/>
        <v>239101539</v>
      </c>
      <c r="O23" s="36" t="str">
        <f t="shared" si="8"/>
        <v>Air &amp; Missile Defense</v>
      </c>
      <c r="P23" s="9" t="str">
        <f t="shared" si="2"/>
      </c>
      <c r="Q23" s="9" t="n">
        <f t="shared" si="3"/>
        <v>175569967.92701799</v>
      </c>
      <c r="R23" s="9" t="n">
        <f t="shared" si="4"/>
        <v>239101539</v>
      </c>
      <c r="S23" s="39" t="n">
        <f t="shared" si="9"/>
        <v>0.36185898888693324</v>
      </c>
      <c r="T23" s="39" t="e">
        <f t="shared" si="10"/>
        <v>#VALUE!</v>
      </c>
      <c r="U23" s="16" t="n">
        <f t="shared" si="11"/>
        <v>2.1934789303441386E-2</v>
      </c>
      <c r="V23" s="16" t="n">
        <f t="shared" si="12"/>
        <v>1.7059293651114449</v>
      </c>
      <c r="W23" s="9" t="n">
        <f t="shared" si="13"/>
        <v>63531571.072982013</v>
      </c>
      <c r="X23" s="16" t="e">
        <f>G23/#REF!-1</f>
        <v>#VALUE!</v>
      </c>
    </row>
    <row r="24">
      <c r="A24" s="14" t="str">
        <f t="shared" si="5"/>
        <v>Space Systems</v>
      </c>
      <c r="B24" s="9" t="str">
        <f t="shared" si="6"/>
      </c>
      <c r="C24" s="9"/>
      <c r="D24" s="9" t="str">
        <f t="shared" ref="D24:M24" si="20">IF(D9="","",D9/VLOOKUP(D$1,deflator,2,FALSE))</f>
      </c>
      <c r="E24" s="9" t="str">
        <f t="shared" si="20"/>
      </c>
      <c r="F24" s="9" t="str">
        <f t="shared" si="20"/>
      </c>
      <c r="G24" s="9" t="str">
        <f t="shared" si="20"/>
      </c>
      <c r="H24" s="9" t="str">
        <f t="shared" si="20"/>
      </c>
      <c r="I24" s="9" t="n">
        <f t="shared" si="20"/>
        <v>72677698.0524479</v>
      </c>
      <c r="J24" s="9" t="n">
        <f t="shared" si="20"/>
        <v>1221104525.7919316</v>
      </c>
      <c r="K24" s="9" t="n">
        <f t="shared" si="20"/>
        <v>803352939.68974006</v>
      </c>
      <c r="L24" s="9" t="n">
        <f t="shared" si="20"/>
        <v>989184684.90044951</v>
      </c>
      <c r="M24" s="61" t="n">
        <f t="shared" si="20"/>
        <v>618005142.77999997</v>
      </c>
      <c r="O24" s="36" t="str">
        <f t="shared" si="8"/>
        <v>Space Systems</v>
      </c>
      <c r="P24" s="9" t="str">
        <f t="shared" si="2"/>
      </c>
      <c r="Q24" s="9" t="n">
        <f t="shared" si="3"/>
        <v>989184684.90044951</v>
      </c>
      <c r="R24" s="9" t="n">
        <f t="shared" si="4"/>
        <v>618005142.77999997</v>
      </c>
      <c r="S24" s="39" t="n">
        <f t="shared" si="9"/>
        <v>-0.37523785778972574</v>
      </c>
      <c r="T24" s="39" t="e">
        <f t="shared" si="10"/>
        <v>#VALUE!</v>
      </c>
      <c r="U24" s="16" t="n">
        <f t="shared" si="11"/>
        <v>5.669479440415693E-2</v>
      </c>
      <c r="V24" s="16" t="n">
        <f t="shared" si="12"/>
        <v>-0.23071776768666907</v>
      </c>
      <c r="W24" s="9" t="n">
        <f t="shared" si="13"/>
        <v>-371179542.12044954</v>
      </c>
      <c r="X24" s="16" t="e">
        <f>G24/#REF!-1</f>
        <v>#VALUE!</v>
      </c>
    </row>
    <row r="25">
      <c r="A25" s="14" t="str">
        <f t="shared" si="5"/>
        <v>Land Vehicles</v>
      </c>
      <c r="B25" s="9" t="n">
        <f t="shared" si="6"/>
        <v>4616578.4092930462</v>
      </c>
      <c r="C25" s="9"/>
      <c r="D25" s="9" t="str">
        <f t="shared" ref="D25:M25" si="21">IF(D10="","",D10/VLOOKUP(D$1,deflator,2,FALSE))</f>
      </c>
      <c r="E25" s="9" t="str">
        <f t="shared" si="21"/>
      </c>
      <c r="F25" s="9" t="str">
        <f t="shared" si="21"/>
      </c>
      <c r="G25" s="9" t="n">
        <f t="shared" si="21"/>
        <v>288916934.47827595</v>
      </c>
      <c r="H25" s="9" t="n">
        <f t="shared" si="21"/>
        <v>201553948.8526358</v>
      </c>
      <c r="I25" s="9" t="n">
        <f t="shared" si="21"/>
        <v>354031890.30399847</v>
      </c>
      <c r="J25" s="9" t="n">
        <f t="shared" si="21"/>
        <v>107449173.23130271</v>
      </c>
      <c r="K25" s="9" t="n">
        <f t="shared" si="21"/>
        <v>174071962.931743</v>
      </c>
      <c r="L25" s="9" t="n">
        <f t="shared" si="21"/>
        <v>185495165.47490716</v>
      </c>
      <c r="M25" s="61" t="n">
        <f t="shared" si="21"/>
        <v>113872998</v>
      </c>
      <c r="O25" s="36" t="str">
        <f t="shared" si="8"/>
        <v>Land Vehicles</v>
      </c>
      <c r="P25" s="9" t="n">
        <f t="shared" si="2"/>
        <v>288916934.47827595</v>
      </c>
      <c r="Q25" s="9" t="n">
        <f t="shared" si="3"/>
        <v>185495165.47490716</v>
      </c>
      <c r="R25" s="9" t="n">
        <f t="shared" si="4"/>
        <v>113872998</v>
      </c>
      <c r="S25" s="39" t="n">
        <f t="shared" si="9"/>
        <v>-0.38611339164306058</v>
      </c>
      <c r="T25" s="39" t="n">
        <f t="shared" si="10"/>
        <v>-0.60586250091005911</v>
      </c>
      <c r="U25" s="16" t="n">
        <f t="shared" si="11"/>
        <v>1.0446525057629188E-2</v>
      </c>
      <c r="V25" s="16" t="n">
        <f t="shared" si="12"/>
        <v>-0.34582803524395356</v>
      </c>
      <c r="W25" s="9" t="n">
        <f t="shared" si="13"/>
        <v>-71622167.47490716</v>
      </c>
      <c r="X25" s="16" t="e">
        <f>G25/#REF!-1</f>
        <v>#REF!</v>
      </c>
    </row>
    <row r="26">
      <c r="A26" s="14" t="str">
        <f t="shared" si="5"/>
        <v>Ships &amp; Submarines</v>
      </c>
      <c r="B26" s="9" t="str">
        <f t="shared" si="6"/>
      </c>
      <c r="C26" s="9"/>
      <c r="D26" s="9" t="str">
        <f t="shared" ref="D26:M26" si="22">IF(D11="","",D11/VLOOKUP(D$1,deflator,2,FALSE))</f>
      </c>
      <c r="E26" s="9" t="str">
        <f t="shared" si="22"/>
      </c>
      <c r="F26" s="9" t="str">
        <f t="shared" si="22"/>
      </c>
      <c r="G26" s="9" t="str">
        <f t="shared" si="22"/>
      </c>
      <c r="H26" s="9" t="str">
        <f t="shared" si="22"/>
      </c>
      <c r="I26" s="9" t="str">
        <f t="shared" si="22"/>
      </c>
      <c r="J26" s="9" t="str">
        <f t="shared" si="22"/>
      </c>
      <c r="K26" s="9" t="n">
        <f t="shared" si="22"/>
        <v>17738954.722687453</v>
      </c>
      <c r="L26" s="9" t="n">
        <f t="shared" si="22"/>
        <v>358288322.99794155</v>
      </c>
      <c r="M26" s="61" t="n">
        <f t="shared" si="22"/>
        <v>354359604.73000002</v>
      </c>
      <c r="O26" s="36" t="str">
        <f t="shared" si="8"/>
        <v>Ships &amp; Submarines</v>
      </c>
      <c r="P26" s="9" t="str">
        <f t="shared" si="2"/>
      </c>
      <c r="Q26" s="9" t="n">
        <f t="shared" si="3"/>
        <v>358288322.99794155</v>
      </c>
      <c r="R26" s="9" t="n">
        <f t="shared" si="4"/>
        <v>354359604.73000002</v>
      </c>
      <c r="S26" s="39" t="n">
        <f t="shared" si="9"/>
        <v>-1.0965242280486232E-2</v>
      </c>
      <c r="T26" s="39" t="e">
        <f t="shared" si="10"/>
        <v>#VALUE!</v>
      </c>
      <c r="U26" s="16" t="n">
        <f t="shared" si="11"/>
        <v>3.2508378239268977E-2</v>
      </c>
      <c r="V26" s="16" t="n">
        <f t="shared" si="12"/>
        <v>18.976352060743888</v>
      </c>
      <c r="W26" s="9" t="n">
        <f t="shared" si="13"/>
        <v>-3928718.2679415345</v>
      </c>
      <c r="X26" s="16" t="e">
        <f>G26/#REF!-1</f>
        <v>#VALUE!</v>
      </c>
    </row>
    <row r="27">
      <c r="A27" s="14" t="str">
        <f t="shared" si="5"/>
        <v>Aircraft</v>
      </c>
      <c r="B27" s="9" t="n">
        <f t="shared" si="6"/>
        <v>155404727.40783775</v>
      </c>
      <c r="C27" s="9"/>
      <c r="D27" s="9" t="n">
        <f t="shared" ref="D27:M27" si="23">IF(D12="","",D12/VLOOKUP(D$1,deflator,2,FALSE))</f>
        <v>14840027.490211057</v>
      </c>
      <c r="E27" s="9" t="n">
        <f t="shared" si="23"/>
        <v>-2980078.8566866252</v>
      </c>
      <c r="F27" s="9" t="str">
        <f t="shared" si="23"/>
      </c>
      <c r="G27" s="9" t="str">
        <f t="shared" si="23"/>
      </c>
      <c r="H27" s="9" t="n">
        <f t="shared" si="23"/>
        <v>2565348.9571959334</v>
      </c>
      <c r="I27" s="9" t="n">
        <f t="shared" si="23"/>
        <v>16874021.636635311</v>
      </c>
      <c r="J27" s="9" t="n">
        <f t="shared" si="23"/>
        <v>156029896.80566245</v>
      </c>
      <c r="K27" s="9" t="n">
        <f t="shared" si="23"/>
        <v>487479194.10158116</v>
      </c>
      <c r="L27" s="9" t="n">
        <f t="shared" si="23"/>
        <v>1451494448.1155226</v>
      </c>
      <c r="M27" s="61" t="n">
        <f t="shared" si="23"/>
        <v>2829836784.8499999</v>
      </c>
      <c r="O27" s="36" t="str">
        <f t="shared" si="8"/>
        <v>Aircraft</v>
      </c>
      <c r="P27" s="9" t="str">
        <f t="shared" si="2"/>
      </c>
      <c r="Q27" s="9" t="n">
        <f t="shared" si="3"/>
        <v>1451494448.1155226</v>
      </c>
      <c r="R27" s="9" t="n">
        <f t="shared" si="4"/>
        <v>2829836784.8499999</v>
      </c>
      <c r="S27" s="39" t="n">
        <f t="shared" si="9"/>
        <v>0.94960221068980388</v>
      </c>
      <c r="T27" s="41" t="e">
        <f t="shared" si="10"/>
        <v>#VALUE!</v>
      </c>
      <c r="U27" s="16" t="n">
        <f t="shared" si="11"/>
        <v>0.25960465958695789</v>
      </c>
      <c r="V27" s="16" t="n">
        <f t="shared" si="12"/>
        <v>4.8050411568135916</v>
      </c>
      <c r="W27" s="9" t="n">
        <f t="shared" si="13"/>
        <v>1378342336.7344773</v>
      </c>
      <c r="X27" s="16" t="e">
        <f>G27/#REF!-1</f>
        <v>#VALUE!</v>
      </c>
    </row>
    <row r="28">
      <c r="A28" s="14" t="str">
        <f t="shared" si="5"/>
        <v>Grand Total</v>
      </c>
      <c r="B28" s="9" t="n">
        <f t="shared" si="6"/>
        <v>504020806.8239944</v>
      </c>
      <c r="C28" s="9"/>
      <c r="D28" s="9" t="n">
        <f t="shared" ref="D28:M28" si="24">IF(D13="","",D13/VLOOKUP(D$1,deflator,2,FALSE))</f>
        <v>421159699.11443585</v>
      </c>
      <c r="E28" s="9" t="n">
        <f t="shared" si="24"/>
        <v>635181074.54079366</v>
      </c>
      <c r="F28" s="9" t="n">
        <f t="shared" si="24"/>
        <v>833476104.79268265</v>
      </c>
      <c r="G28" s="9" t="n">
        <f t="shared" si="24"/>
        <v>1704868475.0963326</v>
      </c>
      <c r="H28" s="9" t="n">
        <f t="shared" si="24"/>
        <v>2470201183.3488417</v>
      </c>
      <c r="I28" s="9" t="n">
        <f t="shared" si="24"/>
        <v>4514586199.301383</v>
      </c>
      <c r="J28" s="9" t="n">
        <f t="shared" si="24"/>
        <v>8306167254.0796061</v>
      </c>
      <c r="K28" s="9" t="n">
        <f t="shared" si="24"/>
        <v>18034808980.182587</v>
      </c>
      <c r="L28" s="9" t="n">
        <f t="shared" si="24"/>
        <v>15659820635.570944</v>
      </c>
      <c r="M28" s="61" t="n">
        <f t="shared" si="24"/>
        <v>10900562375.700001</v>
      </c>
      <c r="O28" s="36" t="str">
        <f t="shared" si="8"/>
        <v>Grand Total</v>
      </c>
      <c r="P28" s="9" t="n">
        <f t="shared" si="2"/>
        <v>1704868475.0963326</v>
      </c>
      <c r="Q28" s="9" t="n">
        <f t="shared" si="3"/>
        <v>15659820635.570944</v>
      </c>
      <c r="R28" s="9" t="n">
        <f t="shared" si="4"/>
        <v>10900562375.700001</v>
      </c>
      <c r="S28" s="39" t="n">
        <f t="shared" si="9"/>
        <v>-0.303915247219396</v>
      </c>
      <c r="T28" s="39" t="n">
        <f t="shared" si="10"/>
        <v>5.3937849370369007</v>
      </c>
      <c r="U28" s="16" t="e">
        <f>M44</f>
        <v>#REF!</v>
      </c>
      <c r="V28" s="16" t="n">
        <f t="shared" si="12"/>
        <v>-0.39558204427460242</v>
      </c>
      <c r="W28" s="9" t="n">
        <f t="shared" si="13"/>
        <v>-4759258259.8709431</v>
      </c>
      <c r="X28" s="16" t="e">
        <f>G28/#REF!-1</f>
        <v>#REF!</v>
      </c>
    </row>
    <row r="29">
      <c r="A29" s="14" t="s">
        <v>33</v>
      </c>
      <c r="B29" s="14" t="b">
        <f>B28=SUM(B17:B27)</f>
        <v>1</v>
      </c>
      <c r="C29" s="14"/>
      <c r="D29" s="14" t="b">
        <f t="shared" ref="D29:M29" si="25">D28=SUM(D17:D27)</f>
        <v>1</v>
      </c>
      <c r="E29" s="14" t="b">
        <f t="shared" si="25"/>
        <v>1</v>
      </c>
      <c r="F29" s="14" t="b">
        <f t="shared" si="25"/>
        <v>1</v>
      </c>
      <c r="G29" s="14" t="b">
        <f t="shared" si="25"/>
        <v>1</v>
      </c>
      <c r="H29" s="14" t="b">
        <f t="shared" si="25"/>
        <v>1</v>
      </c>
      <c r="I29" s="14" t="b">
        <f t="shared" si="25"/>
        <v>1</v>
      </c>
      <c r="J29" s="14" t="b">
        <f t="shared" si="25"/>
        <v>1</v>
      </c>
      <c r="K29" s="14" t="b">
        <f t="shared" si="25"/>
        <v>1</v>
      </c>
      <c r="L29" s="14" t="b">
        <f t="shared" si="25"/>
        <v>1</v>
      </c>
      <c r="M29" s="14" t="b">
        <f t="shared" si="25"/>
        <v>1</v>
      </c>
    </row>
    <row r="30">
      <c r="A30" s="14"/>
      <c r="I30" s="21"/>
      <c r="J30" s="21"/>
      <c r="K30" s="21"/>
      <c r="L30" s="21"/>
      <c r="M30" s="21"/>
    </row>
    <row r="31">
      <c r="A31" s="14"/>
      <c r="I31" s="21"/>
      <c r="J31" s="21"/>
      <c r="K31" s="21"/>
      <c r="L31" s="21"/>
      <c r="M31" s="21"/>
    </row>
    <row r="32">
      <c r="A32" s="32" t="str">
        <f t="shared" ref="A32:A42" si="26">A17</f>
        <v>Other Knowledge Based</v>
      </c>
      <c r="B32" s="33" t="n">
        <f t="shared" ref="B32:B42" si="27">B17/B$28</f>
        <v>0.40704105795639811</v>
      </c>
      <c r="C32" s="33"/>
      <c r="D32" s="33" t="n">
        <f t="shared" ref="D32:M32" si="28">D17/D$28</f>
        <v>0.11835783597364745</v>
      </c>
      <c r="E32" s="33" t="n">
        <f t="shared" si="28"/>
        <v>0.14935110859501266</v>
      </c>
      <c r="F32" s="33" t="n">
        <f t="shared" si="28"/>
        <v>0.27647326100937053</v>
      </c>
      <c r="G32" s="33" t="n">
        <f t="shared" si="28"/>
        <v>0.42488945974409725</v>
      </c>
      <c r="H32" s="33" t="n">
        <f t="shared" si="28"/>
        <v>0.4309234978901535</v>
      </c>
      <c r="I32" s="33" t="n">
        <f t="shared" si="28"/>
        <v>0.27890256528123886</v>
      </c>
      <c r="J32" s="33" t="n">
        <f t="shared" si="28"/>
        <v>0.32507868631637798</v>
      </c>
      <c r="K32" s="33" t="n">
        <f t="shared" si="28"/>
        <v>0.6935124276899356</v>
      </c>
      <c r="L32" s="33" t="n">
        <f t="shared" si="28"/>
        <v>0.50349295625018919</v>
      </c>
      <c r="M32" s="33" t="n">
        <f t="shared" si="28"/>
        <v>0.33189284574482103</v>
      </c>
    </row>
    <row r="33">
      <c r="A33" s="32" t="str">
        <f t="shared" si="26"/>
        <v>Other Services</v>
      </c>
      <c r="B33" s="33" t="e">
        <f t="shared" si="27"/>
        <v>#VALUE!</v>
      </c>
      <c r="C33" s="33"/>
      <c r="D33" s="33" t="e">
        <f t="shared" ref="D33:M33" si="29">D18/D$28</f>
        <v>#VALUE!</v>
      </c>
      <c r="E33" s="33" t="e">
        <f t="shared" si="29"/>
        <v>#VALUE!</v>
      </c>
      <c r="F33" s="33" t="e">
        <f t="shared" si="29"/>
        <v>#VALUE!</v>
      </c>
      <c r="G33" s="33" t="e">
        <f t="shared" si="29"/>
        <v>#VALUE!</v>
      </c>
      <c r="H33" s="33" t="e">
        <f t="shared" si="29"/>
        <v>#VALUE!</v>
      </c>
      <c r="I33" s="33" t="e">
        <f t="shared" si="29"/>
        <v>#VALUE!</v>
      </c>
      <c r="J33" s="33" t="e">
        <f t="shared" si="29"/>
        <v>#VALUE!</v>
      </c>
      <c r="K33" s="33" t="n">
        <f t="shared" si="29"/>
        <v>1.5443040014136036E-4</v>
      </c>
      <c r="L33" s="33" t="n">
        <f t="shared" si="29"/>
        <v>4.4338572647362483E-2</v>
      </c>
      <c r="M33" s="33" t="n">
        <f t="shared" si="29"/>
        <v>3.4173055954471232E-4</v>
      </c>
    </row>
    <row r="34">
      <c r="A34" s="32" t="str">
        <f t="shared" si="26"/>
        <v>Other Products</v>
      </c>
      <c r="B34" s="33" t="e">
        <f t="shared" si="27"/>
        <v>#VALUE!</v>
      </c>
      <c r="C34" s="33"/>
      <c r="D34" s="33" t="e">
        <f t="shared" ref="D34:M34" si="30">D19/D$28</f>
        <v>#VALUE!</v>
      </c>
      <c r="E34" s="33" t="e">
        <f t="shared" si="30"/>
        <v>#VALUE!</v>
      </c>
      <c r="F34" s="33" t="e">
        <f t="shared" si="30"/>
        <v>#VALUE!</v>
      </c>
      <c r="G34" s="33" t="e">
        <f t="shared" si="30"/>
        <v>#VALUE!</v>
      </c>
      <c r="H34" s="33" t="n">
        <f t="shared" si="30"/>
        <v>2.7126853137262225E-5</v>
      </c>
      <c r="I34" s="33" t="n">
        <f t="shared" si="30"/>
        <v>6.5716238942316206E-3</v>
      </c>
      <c r="J34" s="33" t="n">
        <f t="shared" si="30"/>
        <v>1.8076067120267329E-2</v>
      </c>
      <c r="K34" s="33" t="n">
        <f t="shared" si="30"/>
        <v>8.0759324145525061E-3</v>
      </c>
      <c r="L34" s="33" t="n">
        <f t="shared" si="30"/>
        <v>3.1778858559568045E-2</v>
      </c>
      <c r="M34" s="33" t="n">
        <f t="shared" si="30"/>
        <v>2.8866676010355228E-2</v>
      </c>
    </row>
    <row r="35">
      <c r="A35" s="32" t="str">
        <f t="shared" si="26"/>
        <v>Facilities &amp; Construction</v>
      </c>
      <c r="B35" s="33" t="e">
        <f t="shared" si="27"/>
        <v>#VALUE!</v>
      </c>
      <c r="C35" s="33"/>
      <c r="D35" s="33" t="e">
        <f t="shared" ref="D35:M35" si="31">D20/D$28</f>
        <v>#VALUE!</v>
      </c>
      <c r="E35" s="33" t="e">
        <f t="shared" si="31"/>
        <v>#VALUE!</v>
      </c>
      <c r="F35" s="33" t="e">
        <f t="shared" si="31"/>
        <v>#VALUE!</v>
      </c>
      <c r="G35" s="33" t="e">
        <f t="shared" si="31"/>
        <v>#VALUE!</v>
      </c>
      <c r="H35" s="33" t="e">
        <f t="shared" si="31"/>
        <v>#VALUE!</v>
      </c>
      <c r="I35" s="33" t="n">
        <f t="shared" si="31"/>
        <v>9.6308765131756401E-6</v>
      </c>
      <c r="J35" s="33" t="n">
        <f t="shared" si="31"/>
        <v>4.3824790402937703E-4</v>
      </c>
      <c r="K35" s="33" t="n">
        <f t="shared" si="31"/>
        <v>3.606951753467952E-4</v>
      </c>
      <c r="L35" s="33" t="n">
        <f t="shared" si="31"/>
        <v>1.0392976438075045E-3</v>
      </c>
      <c r="M35" s="33" t="n">
        <f t="shared" si="31"/>
        <v>4.9733034307341125E-3</v>
      </c>
    </row>
    <row r="36">
      <c r="A36" s="32" t="str">
        <f t="shared" si="26"/>
        <v>Electronics, Comms &amp; Sensors</v>
      </c>
      <c r="B36" s="33" t="n">
        <f t="shared" si="27"/>
        <v>4.8087373220788753E-3</v>
      </c>
      <c r="C36" s="33"/>
      <c r="D36" s="33" t="n">
        <f t="shared" ref="D36:M36" si="32">D21/D$28</f>
        <v>6.9241824455571538E-3</v>
      </c>
      <c r="E36" s="33" t="n">
        <f t="shared" si="32"/>
        <v>2.1697646615527759E-3</v>
      </c>
      <c r="F36" s="33" t="n">
        <f t="shared" si="32"/>
        <v>1.6089032094376008E-3</v>
      </c>
      <c r="G36" s="33" t="n">
        <f t="shared" si="32"/>
        <v>1.4874860159559524E-3</v>
      </c>
      <c r="H36" s="33" t="n">
        <f t="shared" si="32"/>
        <v>3.8594647101299284E-2</v>
      </c>
      <c r="I36" s="33" t="n">
        <f t="shared" si="32"/>
        <v>6.8280153212329456E-2</v>
      </c>
      <c r="J36" s="33" t="n">
        <f t="shared" si="32"/>
        <v>9.9143596417167357E-2</v>
      </c>
      <c r="K36" s="33" t="n">
        <f t="shared" si="32"/>
        <v>5.2204934802632434E-2</v>
      </c>
      <c r="L36" s="33" t="n">
        <f t="shared" si="32"/>
        <v>6.9566144843520167E-2</v>
      </c>
      <c r="M36" s="33" t="n">
        <f t="shared" si="32"/>
        <v>0.10280464310338271</v>
      </c>
    </row>
    <row r="37">
      <c r="A37" s="32" t="str">
        <f t="shared" si="26"/>
        <v>Ordnance &amp; Missiles</v>
      </c>
      <c r="B37" s="33" t="n">
        <f t="shared" si="27"/>
        <v>0.27066072085382475</v>
      </c>
      <c r="C37" s="33"/>
      <c r="D37" s="33" t="n">
        <f t="shared" ref="D37:M37" si="33">D22/D$28</f>
        <v>0.83948187631855187</v>
      </c>
      <c r="E37" s="33" t="n">
        <f t="shared" si="33"/>
        <v>0.85317082644314812</v>
      </c>
      <c r="F37" s="33" t="n">
        <f t="shared" si="33"/>
        <v>0.72191783578119184</v>
      </c>
      <c r="G37" s="33" t="n">
        <f t="shared" si="33"/>
        <v>0.40415723403234932</v>
      </c>
      <c r="H37" s="33" t="n">
        <f t="shared" si="33"/>
        <v>0.44782206682168491</v>
      </c>
      <c r="I37" s="33" t="n">
        <f t="shared" si="33"/>
        <v>0.54798037485296847</v>
      </c>
      <c r="J37" s="33" t="n">
        <f t="shared" si="33"/>
        <v>0.37853071478035205</v>
      </c>
      <c r="K37" s="33" t="n">
        <f t="shared" si="33"/>
        <v>0.15858197219064418</v>
      </c>
      <c r="L37" s="33" t="n">
        <f t="shared" si="33"/>
        <v>0.14799178284021669</v>
      </c>
      <c r="M37" s="33" t="n">
        <f t="shared" si="33"/>
        <v>0.14993165455970775</v>
      </c>
    </row>
    <row r="38">
      <c r="A38" s="32" t="str">
        <f t="shared" si="26"/>
        <v>Air &amp; Missile Defense</v>
      </c>
      <c r="B38" s="33" t="e">
        <f t="shared" si="27"/>
        <v>#VALUE!</v>
      </c>
      <c r="C38" s="33"/>
      <c r="D38" s="33" t="e">
        <f t="shared" ref="D38:M38" si="34">D23/D$28</f>
        <v>#VALUE!</v>
      </c>
      <c r="E38" s="33" t="e">
        <f t="shared" si="34"/>
        <v>#VALUE!</v>
      </c>
      <c r="F38" s="33" t="e">
        <f t="shared" si="34"/>
        <v>#VALUE!</v>
      </c>
      <c r="G38" s="33" t="e">
        <f t="shared" si="34"/>
        <v>#VALUE!</v>
      </c>
      <c r="H38" s="33" t="e">
        <f t="shared" si="34"/>
        <v>#VALUE!</v>
      </c>
      <c r="I38" s="33" t="e">
        <f t="shared" si="34"/>
        <v>#VALUE!</v>
      </c>
      <c r="J38" s="33" t="e">
        <f t="shared" si="34"/>
        <v>#VALUE!</v>
      </c>
      <c r="K38" s="33" t="n">
        <f t="shared" si="34"/>
        <v>4.8995294115917664E-3</v>
      </c>
      <c r="L38" s="33" t="n">
        <f t="shared" si="34"/>
        <v>1.1211492903578641E-2</v>
      </c>
      <c r="M38" s="33" t="n">
        <f t="shared" si="34"/>
        <v>2.1934789303441386E-2</v>
      </c>
    </row>
    <row r="39">
      <c r="A39" s="32" t="str">
        <f t="shared" si="26"/>
        <v>Space Systems</v>
      </c>
      <c r="B39" s="33" t="e">
        <f t="shared" si="27"/>
        <v>#VALUE!</v>
      </c>
      <c r="C39" s="33"/>
      <c r="D39" s="33" t="e">
        <f t="shared" ref="D39:M39" si="35">D24/D$28</f>
        <v>#VALUE!</v>
      </c>
      <c r="E39" s="33" t="e">
        <f t="shared" si="35"/>
        <v>#VALUE!</v>
      </c>
      <c r="F39" s="33" t="e">
        <f t="shared" si="35"/>
        <v>#VALUE!</v>
      </c>
      <c r="G39" s="33" t="e">
        <f t="shared" si="35"/>
        <v>#VALUE!</v>
      </c>
      <c r="H39" s="33" t="e">
        <f t="shared" si="35"/>
        <v>#VALUE!</v>
      </c>
      <c r="I39" s="33" t="n">
        <f t="shared" si="35"/>
        <v>1.609841851368228E-2</v>
      </c>
      <c r="J39" s="33" t="n">
        <f t="shared" si="35"/>
        <v>0.14701179117145532</v>
      </c>
      <c r="K39" s="33" t="n">
        <f t="shared" si="35"/>
        <v>4.4544577132616066E-2</v>
      </c>
      <c r="L39" s="33" t="n">
        <f t="shared" si="35"/>
        <v>6.3167050754945289E-2</v>
      </c>
      <c r="M39" s="33" t="n">
        <f t="shared" si="35"/>
        <v>5.669479440415693E-2</v>
      </c>
    </row>
    <row r="40">
      <c r="A40" s="32" t="str">
        <f t="shared" si="26"/>
        <v>Land Vehicles</v>
      </c>
      <c r="B40" s="33" t="n">
        <f t="shared" si="27"/>
        <v>9.1594996611026203E-3</v>
      </c>
      <c r="C40" s="33"/>
      <c r="D40" s="33" t="e">
        <f t="shared" ref="D40:M40" si="36">D25/D$28</f>
        <v>#VALUE!</v>
      </c>
      <c r="E40" s="33" t="e">
        <f t="shared" si="36"/>
        <v>#VALUE!</v>
      </c>
      <c r="F40" s="33" t="e">
        <f t="shared" si="36"/>
        <v>#VALUE!</v>
      </c>
      <c r="G40" s="33" t="n">
        <f t="shared" si="36"/>
        <v>0.16946582020759746</v>
      </c>
      <c r="H40" s="33" t="n">
        <f t="shared" si="36"/>
        <v>8.1594143105133618E-2</v>
      </c>
      <c r="I40" s="33" t="n">
        <f t="shared" si="36"/>
        <v>7.8419565974570102E-2</v>
      </c>
      <c r="J40" s="33" t="n">
        <f t="shared" si="36"/>
        <v>1.2936071468887004E-2</v>
      </c>
      <c r="K40" s="33" t="n">
        <f t="shared" si="36"/>
        <v>9.6519992600432123E-3</v>
      </c>
      <c r="L40" s="33" t="n">
        <f t="shared" si="36"/>
        <v>1.1845293109779234E-2</v>
      </c>
      <c r="M40" s="33" t="n">
        <f t="shared" si="36"/>
        <v>1.0446525057629188E-2</v>
      </c>
    </row>
    <row r="41">
      <c r="A41" s="32" t="str">
        <f t="shared" si="26"/>
        <v>Ships &amp; Submarines</v>
      </c>
      <c r="B41" s="33" t="e">
        <f t="shared" si="27"/>
        <v>#VALUE!</v>
      </c>
      <c r="C41" s="33"/>
      <c r="D41" s="33" t="e">
        <f t="shared" ref="D41:M41" si="37">D26/D$28</f>
        <v>#VALUE!</v>
      </c>
      <c r="E41" s="33" t="e">
        <f t="shared" si="37"/>
        <v>#VALUE!</v>
      </c>
      <c r="F41" s="33" t="e">
        <f t="shared" si="37"/>
        <v>#VALUE!</v>
      </c>
      <c r="G41" s="33" t="e">
        <f t="shared" si="37"/>
        <v>#VALUE!</v>
      </c>
      <c r="H41" s="33" t="e">
        <f t="shared" si="37"/>
        <v>#VALUE!</v>
      </c>
      <c r="I41" s="33" t="e">
        <f t="shared" si="37"/>
        <v>#VALUE!</v>
      </c>
      <c r="J41" s="33" t="e">
        <f t="shared" si="37"/>
        <v>#VALUE!</v>
      </c>
      <c r="K41" s="33" t="n">
        <f t="shared" si="37"/>
        <v>9.8359537615173897E-4</v>
      </c>
      <c r="L41" s="33" t="n">
        <f t="shared" si="37"/>
        <v>2.2879465310355944E-2</v>
      </c>
      <c r="M41" s="33" t="n">
        <f t="shared" si="37"/>
        <v>3.2508378239268977E-2</v>
      </c>
    </row>
    <row r="42">
      <c r="A42" s="32" t="str">
        <f t="shared" si="26"/>
        <v>Aircraft</v>
      </c>
      <c r="B42" s="33" t="n">
        <f t="shared" si="27"/>
        <v>0.30832998420659558</v>
      </c>
      <c r="C42" s="33"/>
      <c r="D42" s="33" t="n">
        <f t="shared" ref="D42:M42" si="38">D27/D$28</f>
        <v>3.5236105262243488E-2</v>
      </c>
      <c r="E42" s="33" t="n">
        <f t="shared" si="38"/>
        <v>-4.6916996997133191E-3</v>
      </c>
      <c r="F42" s="33" t="e">
        <f t="shared" si="38"/>
        <v>#VALUE!</v>
      </c>
      <c r="G42" s="33" t="e">
        <f t="shared" si="38"/>
        <v>#VALUE!</v>
      </c>
      <c r="H42" s="33" t="n">
        <f t="shared" si="38"/>
        <v>1.0385182285914463E-3</v>
      </c>
      <c r="I42" s="33" t="n">
        <f t="shared" si="38"/>
        <v>3.7376673944660775E-3</v>
      </c>
      <c r="J42" s="33" t="n">
        <f t="shared" si="38"/>
        <v>1.8784824821463566E-2</v>
      </c>
      <c r="K42" s="33" t="n">
        <f t="shared" si="38"/>
        <v>2.7029906146344217E-2</v>
      </c>
      <c r="L42" s="33" t="n">
        <f t="shared" si="38"/>
        <v>9.2689085136676744E-2</v>
      </c>
      <c r="M42" s="33" t="n">
        <f t="shared" si="38"/>
        <v>0.25960465958695789</v>
      </c>
    </row>
    <row r="43">
      <c r="A43" s="32" t="e">
        <f>#REF!</f>
        <v>#REF!</v>
      </c>
      <c r="B43" s="33" t="e">
        <f>#REF!/B$28</f>
        <v>#REF!</v>
      </c>
      <c r="C43" s="33"/>
      <c r="D43" s="33" t="e">
        <f>#REF!/D$28</f>
        <v>#REF!</v>
      </c>
      <c r="E43" s="33" t="e">
        <f>#REF!/E$28</f>
        <v>#REF!</v>
      </c>
      <c r="F43" s="33" t="e">
        <f>#REF!/F$28</f>
        <v>#REF!</v>
      </c>
      <c r="G43" s="33" t="e">
        <f>#REF!/G$28</f>
        <v>#REF!</v>
      </c>
      <c r="H43" s="33" t="e">
        <f>#REF!/H$28</f>
        <v>#REF!</v>
      </c>
      <c r="I43" s="33" t="e">
        <f>#REF!/I$28</f>
        <v>#REF!</v>
      </c>
      <c r="J43" s="33" t="e">
        <f>#REF!/J$28</f>
        <v>#REF!</v>
      </c>
      <c r="K43" s="33" t="e">
        <f>#REF!/K$28</f>
        <v>#REF!</v>
      </c>
      <c r="L43" s="33" t="e">
        <f>#REF!/L$28</f>
        <v>#REF!</v>
      </c>
      <c r="M43" s="33" t="e">
        <f>#REF!/M$28</f>
        <v>#REF!</v>
      </c>
    </row>
    <row r="44">
      <c r="A44" s="1" t="s">
        <v>33</v>
      </c>
      <c r="B44" s="33" t="e">
        <f>IF(SUM(B32:B43)=1,SUM(B32:B43),FALSE)</f>
        <v>#VALUE!</v>
      </c>
      <c r="C44" s="33"/>
      <c r="D44" s="33" t="e">
        <f t="shared" ref="D44:M44" si="39">IF(SUM(D32:D43)=1,SUM(D32:D43),FALSE)</f>
        <v>#VALUE!</v>
      </c>
      <c r="E44" s="33" t="e">
        <f t="shared" si="39"/>
        <v>#VALUE!</v>
      </c>
      <c r="F44" s="33" t="e">
        <f t="shared" si="39"/>
        <v>#VALUE!</v>
      </c>
      <c r="G44" s="33" t="e">
        <f t="shared" si="39"/>
        <v>#VALUE!</v>
      </c>
      <c r="H44" s="33" t="e">
        <f t="shared" si="39"/>
        <v>#VALUE!</v>
      </c>
      <c r="I44" s="33" t="e">
        <f t="shared" si="39"/>
        <v>#VALUE!</v>
      </c>
      <c r="J44" s="33" t="e">
        <f t="shared" si="39"/>
        <v>#VALUE!</v>
      </c>
      <c r="K44" s="33" t="e">
        <f t="shared" si="39"/>
        <v>#REF!</v>
      </c>
      <c r="L44" s="33" t="e">
        <f t="shared" si="39"/>
        <v>#REF!</v>
      </c>
      <c r="M44" s="33" t="e">
        <f t="shared" si="3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1" topLeftCell="S1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8.5703125" hidden="0" customWidth="1"/>
    <col min="2" max="2" width="7.7109375" hidden="1" customWidth="1"/>
    <col min="3" max="3" width="7.7109375" hidden="1" customWidth="1"/>
    <col min="4" max="4" width="7.7109375" hidden="1" customWidth="1"/>
    <col min="5" max="5" width="7.7109375" hidden="1" customWidth="1"/>
    <col min="6" max="6" width="7.7109375" hidden="1" customWidth="1"/>
    <col min="7" max="7" width="7.7109375" hidden="1" customWidth="1"/>
    <col min="8" max="8" width="7.7109375" hidden="1" customWidth="1"/>
    <col min="9" max="9" width="7.7109375" hidden="1" customWidth="1"/>
    <col min="10" max="10" width="7.7109375" hidden="1" customWidth="1"/>
    <col min="11" max="11" width="8.42578125" hidden="1" customWidth="1"/>
    <col min="12" max="12" width="7.710937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7.710937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6" max="36" width="8.5703125" hidden="0" customWidth="1"/>
  </cols>
  <sheetData>
    <row r="1">
      <c r="A1" s="1" t="s">
        <v>97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J1" s="62" t="n">
        <v>1000000000</v>
      </c>
    </row>
    <row r="2">
      <c r="A2" s="1" t="s">
        <v>6</v>
      </c>
      <c r="B2" s="9" t="n">
        <v>120350129405</v>
      </c>
      <c r="C2" s="9" t="n">
        <v>136154193844</v>
      </c>
      <c r="D2" s="9" t="n">
        <v>123406660550</v>
      </c>
      <c r="E2" s="9" t="n">
        <v>121373382142</v>
      </c>
      <c r="F2" s="9" t="n">
        <v>117161902725</v>
      </c>
      <c r="G2" s="9" t="n">
        <v>116592014868</v>
      </c>
      <c r="H2" s="9" t="n">
        <v>118448779098</v>
      </c>
      <c r="I2" s="9" t="n">
        <v>115982151879</v>
      </c>
      <c r="J2" s="9" t="n">
        <v>116965882167</v>
      </c>
      <c r="K2" s="9" t="n">
        <v>122185036488</v>
      </c>
      <c r="L2" s="9" t="n">
        <v>5236358155.9916</v>
      </c>
      <c r="M2" s="9" t="n">
        <v>5493894687.7280998</v>
      </c>
      <c r="N2" s="9" t="n">
        <v>6595852744.1830997</v>
      </c>
      <c r="O2" s="9" t="n">
        <v>6925356056.2142</v>
      </c>
      <c r="P2" s="9" t="n">
        <v>9372288644.3409996</v>
      </c>
      <c r="Q2" s="9" t="n">
        <v>15240556753.4702</v>
      </c>
      <c r="R2" s="9" t="n">
        <v>13482576861.5732</v>
      </c>
      <c r="S2" s="9" t="n">
        <v>8113478167.1252003</v>
      </c>
      <c r="T2" s="9" t="n">
        <v>10047527768.832001</v>
      </c>
      <c r="U2" s="9" t="n">
        <v>5891485075.0867996</v>
      </c>
      <c r="V2" s="9" t="n">
        <v>5104291491.3231001</v>
      </c>
      <c r="W2" s="9" t="n">
        <v>4330718826.8533001</v>
      </c>
      <c r="X2" s="9" t="n">
        <v>3082990599.5089002</v>
      </c>
      <c r="Y2" s="9" t="n">
        <v>1609033568.5028</v>
      </c>
      <c r="Z2" s="9" t="n">
        <v>680453391.70319998</v>
      </c>
      <c r="AA2" s="9" t="n">
        <v>566899218.0891</v>
      </c>
      <c r="AB2" s="9" t="n">
        <v>766600193.24919999</v>
      </c>
      <c r="AC2" s="9" t="n">
        <v>547517746.23169994</v>
      </c>
      <c r="AD2" s="9" t="n">
        <v>240712405.9436</v>
      </c>
      <c r="AE2" s="9" t="n">
        <v>380518692.11409998</v>
      </c>
      <c r="AF2" s="9" t="n">
        <v>89444381.4296</v>
      </c>
      <c r="AG2" s="9" t="n">
        <v>769670794.68789995</v>
      </c>
      <c r="AH2" s="9" t="n">
        <v>23298725.528499998</v>
      </c>
    </row>
    <row r="3">
      <c r="A3" s="1" t="s">
        <v>96</v>
      </c>
      <c r="B3" s="9"/>
      <c r="C3" s="9"/>
      <c r="D3" s="9"/>
      <c r="E3" s="9"/>
      <c r="F3" s="9"/>
      <c r="G3" s="9"/>
      <c r="H3" s="9"/>
      <c r="I3" s="9"/>
      <c r="J3" s="9"/>
      <c r="K3" s="9"/>
      <c r="L3" s="9" t="n">
        <v>1329220610.9814999</v>
      </c>
      <c r="M3" s="9" t="n">
        <v>1060612921.42</v>
      </c>
      <c r="N3" s="9" t="n">
        <v>1798490281.3146</v>
      </c>
      <c r="O3" s="9" t="n">
        <v>1927951779.4036</v>
      </c>
      <c r="P3" s="9" t="n">
        <v>2652741722.4707999</v>
      </c>
      <c r="Q3" s="9" t="n">
        <v>3808159135.1995001</v>
      </c>
      <c r="R3" s="9" t="n">
        <v>9863060854.3008995</v>
      </c>
      <c r="S3" s="9" t="n">
        <v>12893838480.6689</v>
      </c>
      <c r="T3" s="9" t="n">
        <v>16867084713.4167</v>
      </c>
      <c r="U3" s="9" t="n">
        <v>20550517047.766102</v>
      </c>
      <c r="V3" s="9" t="n">
        <v>22679836748.497101</v>
      </c>
      <c r="W3" s="9" t="n">
        <v>19753164985.670601</v>
      </c>
      <c r="X3" s="9" t="n">
        <v>18705132716.526901</v>
      </c>
      <c r="Y3" s="9" t="n">
        <v>18039454964.6385</v>
      </c>
      <c r="Z3" s="9" t="n">
        <v>12582856811.937799</v>
      </c>
      <c r="AA3" s="9" t="n">
        <v>10809719855.91</v>
      </c>
      <c r="AB3" s="9" t="n">
        <v>9825055376.3080006</v>
      </c>
      <c r="AC3" s="9" t="n">
        <v>9874481423.7910004</v>
      </c>
      <c r="AD3" s="9" t="n">
        <v>11566748983.780899</v>
      </c>
      <c r="AE3" s="9" t="n">
        <v>11431443200.739201</v>
      </c>
      <c r="AF3" s="9" t="n">
        <v>11132235463.3976</v>
      </c>
      <c r="AG3" s="9" t="n">
        <v>10617085078.811701</v>
      </c>
      <c r="AH3" s="9" t="n">
        <v>14695703018.6654</v>
      </c>
    </row>
    <row r="4">
      <c r="A4" s="1" t="s">
        <v>95</v>
      </c>
      <c r="B4" s="9"/>
      <c r="C4" s="9"/>
      <c r="D4" s="9"/>
      <c r="E4" s="9"/>
      <c r="F4" s="9"/>
      <c r="G4" s="9"/>
      <c r="H4" s="9"/>
      <c r="I4" s="9"/>
      <c r="J4" s="9"/>
      <c r="K4" s="9"/>
      <c r="L4" s="9" t="n">
        <v>42550348684.225403</v>
      </c>
      <c r="M4" s="9" t="n">
        <v>45940286084.192802</v>
      </c>
      <c r="N4" s="9" t="n">
        <v>59993621994.9049</v>
      </c>
      <c r="O4" s="9" t="n">
        <v>70079943223.124695</v>
      </c>
      <c r="P4" s="9" t="n">
        <v>72713438415.730103</v>
      </c>
      <c r="Q4" s="9" t="n">
        <v>73891453993.501907</v>
      </c>
      <c r="R4" s="9" t="n">
        <v>88492988640.822296</v>
      </c>
      <c r="S4" s="9" t="n">
        <v>98636916529.182007</v>
      </c>
      <c r="T4" s="9" t="n">
        <v>104368842060.722</v>
      </c>
      <c r="U4" s="9" t="n">
        <v>106814133477.713</v>
      </c>
      <c r="V4" s="9" t="n">
        <v>95972949166.275406</v>
      </c>
      <c r="W4" s="9" t="n">
        <v>108581856624.386</v>
      </c>
      <c r="X4" s="9" t="n">
        <v>105059996799.245</v>
      </c>
      <c r="Y4" s="9" t="n">
        <v>96262274718.122894</v>
      </c>
      <c r="Z4" s="9" t="n">
        <v>81791269260.164307</v>
      </c>
      <c r="AA4" s="9" t="n">
        <v>81079398578.443405</v>
      </c>
      <c r="AB4" s="9" t="n">
        <v>102613617058.157</v>
      </c>
      <c r="AC4" s="9" t="n">
        <v>112269920603.578</v>
      </c>
      <c r="AD4" s="9" t="n">
        <v>112777910161.715</v>
      </c>
      <c r="AE4" s="9" t="n">
        <v>123162121122.30499</v>
      </c>
      <c r="AF4" s="9" t="n">
        <v>152131113905.879</v>
      </c>
      <c r="AG4" s="9" t="n">
        <v>113866888946.255</v>
      </c>
      <c r="AH4" s="9"/>
    </row>
    <row r="5">
      <c r="A5" s="1" t="s">
        <v>94</v>
      </c>
      <c r="B5" s="9"/>
      <c r="C5" s="9"/>
      <c r="D5" s="9"/>
      <c r="E5" s="9"/>
      <c r="F5" s="9"/>
      <c r="G5" s="9"/>
      <c r="H5" s="9"/>
      <c r="I5" s="9"/>
      <c r="J5" s="9"/>
      <c r="K5" s="9"/>
      <c r="L5" s="9" t="n">
        <v>34771960308.124001</v>
      </c>
      <c r="M5" s="9" t="n">
        <v>34644144663.959801</v>
      </c>
      <c r="N5" s="9" t="n">
        <v>39931653102.951797</v>
      </c>
      <c r="O5" s="9" t="n">
        <v>57857715324.034401</v>
      </c>
      <c r="P5" s="9" t="n">
        <v>68361291669.708</v>
      </c>
      <c r="Q5" s="9" t="n">
        <v>78149556229.715897</v>
      </c>
      <c r="R5" s="9" t="n">
        <v>85415814068.938202</v>
      </c>
      <c r="S5" s="9" t="n">
        <v>99907699292.168106</v>
      </c>
      <c r="T5" s="9" t="n">
        <v>123304861439.13699</v>
      </c>
      <c r="U5" s="9" t="n">
        <v>115692542058.72099</v>
      </c>
      <c r="V5" s="9" t="n">
        <v>112773832479.60899</v>
      </c>
      <c r="W5" s="9" t="n">
        <v>112002013294.28101</v>
      </c>
      <c r="X5" s="9" t="n">
        <v>112706297744.78799</v>
      </c>
      <c r="Y5" s="9" t="n">
        <v>92009454850.906799</v>
      </c>
      <c r="Z5" s="9" t="n">
        <v>87683498577.074203</v>
      </c>
      <c r="AA5" s="9" t="n">
        <v>82423041509.961304</v>
      </c>
      <c r="AB5" s="9" t="n">
        <v>81715171365.361496</v>
      </c>
      <c r="AC5" s="9" t="n">
        <v>86456298004.801102</v>
      </c>
      <c r="AD5" s="9" t="n">
        <v>102584634452.491</v>
      </c>
      <c r="AE5" s="9" t="n">
        <v>106175928827.299</v>
      </c>
      <c r="AF5" s="9" t="n">
        <v>109344848026.80099</v>
      </c>
      <c r="AG5" s="9" t="n">
        <v>119338778113.12</v>
      </c>
      <c r="AH5" s="9"/>
    </row>
    <row r="6">
      <c r="A6" s="1" t="s">
        <v>93</v>
      </c>
      <c r="B6" s="9"/>
      <c r="C6" s="9"/>
      <c r="D6" s="9"/>
      <c r="E6" s="9"/>
      <c r="F6" s="9"/>
      <c r="G6" s="9"/>
      <c r="H6" s="9"/>
      <c r="I6" s="9"/>
      <c r="J6" s="9"/>
      <c r="K6" s="9"/>
      <c r="L6" s="9" t="n">
        <v>27694293262.518799</v>
      </c>
      <c r="M6" s="9" t="n">
        <v>35111137462.907898</v>
      </c>
      <c r="N6" s="9" t="n">
        <v>35319299190.563698</v>
      </c>
      <c r="O6" s="9" t="n">
        <v>42152434129.100601</v>
      </c>
      <c r="P6" s="9" t="n">
        <v>41810873166.582603</v>
      </c>
      <c r="Q6" s="9" t="n">
        <v>51196509191.389397</v>
      </c>
      <c r="R6" s="9" t="n">
        <v>52356729984.398804</v>
      </c>
      <c r="S6" s="9" t="n">
        <v>58768716005.904999</v>
      </c>
      <c r="T6" s="9" t="n">
        <v>68549479127.734901</v>
      </c>
      <c r="U6" s="9" t="n">
        <v>73312728652.464706</v>
      </c>
      <c r="V6" s="9" t="n">
        <v>67896397299.762497</v>
      </c>
      <c r="W6" s="9" t="n">
        <v>67582833412.996902</v>
      </c>
      <c r="X6" s="9" t="n">
        <v>61772668672.706299</v>
      </c>
      <c r="Y6" s="9" t="n">
        <v>51521872781.575699</v>
      </c>
      <c r="Z6" s="9" t="n">
        <v>47080820542.145599</v>
      </c>
      <c r="AA6" s="9" t="n">
        <v>46810336551.083199</v>
      </c>
      <c r="AB6" s="9" t="n">
        <v>46933879756.8078</v>
      </c>
      <c r="AC6" s="9" t="n">
        <v>52306258163.265297</v>
      </c>
      <c r="AD6" s="9" t="n">
        <v>61603863743.861702</v>
      </c>
      <c r="AE6" s="9" t="n">
        <v>69494553151.243698</v>
      </c>
      <c r="AF6" s="9" t="n">
        <v>73359449641.951401</v>
      </c>
      <c r="AG6" s="9" t="n">
        <v>68307967099.953003</v>
      </c>
      <c r="AH6" s="9" t="n">
        <v>315660843142.83899</v>
      </c>
    </row>
    <row r="7">
      <c r="A7" s="1" t="s">
        <v>92</v>
      </c>
      <c r="B7" s="9"/>
      <c r="C7" s="9"/>
      <c r="D7" s="9"/>
      <c r="E7" s="9"/>
      <c r="F7" s="9"/>
      <c r="G7" s="9"/>
      <c r="H7" s="9"/>
      <c r="I7" s="9"/>
      <c r="J7" s="9"/>
      <c r="K7" s="9"/>
      <c r="L7" s="9" t="n">
        <v>20596305484.546101</v>
      </c>
      <c r="M7" s="9" t="n">
        <v>21764290398.7523</v>
      </c>
      <c r="N7" s="9" t="n">
        <v>26157645292.836498</v>
      </c>
      <c r="O7" s="9" t="n">
        <v>32682846504.216499</v>
      </c>
      <c r="P7" s="9" t="n">
        <v>34837471560.018997</v>
      </c>
      <c r="Q7" s="9" t="n">
        <v>43433024996.026001</v>
      </c>
      <c r="R7" s="9" t="n">
        <v>45613845568.231201</v>
      </c>
      <c r="S7" s="9" t="n">
        <v>49820157637.521202</v>
      </c>
      <c r="T7" s="9" t="n">
        <v>54820916192.657898</v>
      </c>
      <c r="U7" s="9" t="n">
        <v>59269826605.526901</v>
      </c>
      <c r="V7" s="9" t="n">
        <v>57976561655.5411</v>
      </c>
      <c r="W7" s="9" t="n">
        <v>56315328459.974098</v>
      </c>
      <c r="X7" s="9" t="n">
        <v>56309344122.811203</v>
      </c>
      <c r="Y7" s="9" t="n">
        <v>47138961458.9347</v>
      </c>
      <c r="Z7" s="9" t="n">
        <v>53465463396.4739</v>
      </c>
      <c r="AA7" s="9" t="n">
        <v>52495096053.137398</v>
      </c>
      <c r="AB7" s="9" t="n">
        <v>56507462593.348701</v>
      </c>
      <c r="AC7" s="9" t="n">
        <v>59167914460.6707</v>
      </c>
      <c r="AD7" s="9" t="n">
        <v>70182061058.569397</v>
      </c>
      <c r="AE7" s="9" t="n">
        <v>73210930168.2453</v>
      </c>
      <c r="AF7" s="9" t="n">
        <v>75763648823.866501</v>
      </c>
      <c r="AG7" s="9" t="n">
        <v>74162230307.019897</v>
      </c>
      <c r="AH7" s="9" t="n">
        <v>84001834295.240005</v>
      </c>
    </row>
    <row r="8">
      <c r="A8" s="1" t="s">
        <v>36</v>
      </c>
      <c r="B8" s="63" t="n">
        <f t="shared" ref="B8:AH8" si="0">SUM(B2:B7)</f>
        <v>120350129405</v>
      </c>
      <c r="C8" s="63" t="n">
        <f t="shared" si="0"/>
        <v>136154193844</v>
      </c>
      <c r="D8" s="63" t="n">
        <f t="shared" si="0"/>
        <v>123406660550</v>
      </c>
      <c r="E8" s="63" t="n">
        <f t="shared" si="0"/>
        <v>121373382142</v>
      </c>
      <c r="F8" s="63" t="n">
        <f t="shared" si="0"/>
        <v>117161902725</v>
      </c>
      <c r="G8" s="63" t="n">
        <f t="shared" si="0"/>
        <v>116592014868</v>
      </c>
      <c r="H8" s="63" t="n">
        <f t="shared" si="0"/>
        <v>118448779098</v>
      </c>
      <c r="I8" s="63" t="n">
        <f t="shared" si="0"/>
        <v>115982151879</v>
      </c>
      <c r="J8" s="63" t="n">
        <f t="shared" si="0"/>
        <v>116965882167</v>
      </c>
      <c r="K8" s="63" t="n">
        <f t="shared" si="0"/>
        <v>122185036488</v>
      </c>
      <c r="L8" s="63" t="n">
        <f t="shared" si="0"/>
        <v>132178486506.38741</v>
      </c>
      <c r="M8" s="63" t="n">
        <f t="shared" si="0"/>
        <v>144014366218.96091</v>
      </c>
      <c r="N8" s="63" t="n">
        <f t="shared" si="0"/>
        <v>169796562606.75458</v>
      </c>
      <c r="O8" s="63" t="n">
        <f t="shared" si="0"/>
        <v>211626247016.09399</v>
      </c>
      <c r="P8" s="63" t="n">
        <f t="shared" si="0"/>
        <v>229748105178.8515</v>
      </c>
      <c r="Q8" s="63" t="n">
        <f t="shared" si="0"/>
        <v>265719260299.30292</v>
      </c>
      <c r="R8" s="63" t="n">
        <f t="shared" si="0"/>
        <v>295225015978.26459</v>
      </c>
      <c r="S8" s="63" t="n">
        <f t="shared" si="0"/>
        <v>328140806112.57037</v>
      </c>
      <c r="T8" s="63" t="n">
        <f t="shared" si="0"/>
        <v>377958711302.50049</v>
      </c>
      <c r="U8" s="63" t="n">
        <f t="shared" si="0"/>
        <v>381531232917.2785</v>
      </c>
      <c r="V8" s="63" t="n">
        <f t="shared" si="0"/>
        <v>362403868841.00818</v>
      </c>
      <c r="W8" s="63" t="n">
        <f t="shared" si="0"/>
        <v>368565915604.16193</v>
      </c>
      <c r="X8" s="63" t="n">
        <f t="shared" si="0"/>
        <v>357636430655.5863</v>
      </c>
      <c r="Y8" s="63" t="n">
        <f t="shared" si="0"/>
        <v>306581052342.6814</v>
      </c>
      <c r="Z8" s="63" t="n">
        <f t="shared" si="0"/>
        <v>283284361979.49902</v>
      </c>
      <c r="AA8" s="63" t="n">
        <f t="shared" si="0"/>
        <v>274184491766.62439</v>
      </c>
      <c r="AB8" s="63" t="n">
        <f t="shared" si="0"/>
        <v>298361786343.23218</v>
      </c>
      <c r="AC8" s="63" t="n">
        <f t="shared" si="0"/>
        <v>320622390402.33777</v>
      </c>
      <c r="AD8" s="63" t="n">
        <f t="shared" si="0"/>
        <v>358955930806.36157</v>
      </c>
      <c r="AE8" s="63" t="n">
        <f t="shared" si="0"/>
        <v>383855495161.94629</v>
      </c>
      <c r="AF8" s="63" t="n">
        <f t="shared" si="0"/>
        <v>421820740243.32513</v>
      </c>
      <c r="AG8" s="63" t="n">
        <f t="shared" si="0"/>
        <v>387062620339.84753</v>
      </c>
      <c r="AH8" s="63" t="n">
        <f t="shared" si="0"/>
        <v>414381679182.27289</v>
      </c>
    </row>
    <row r="11">
      <c r="A11" s="1" t="s">
        <v>87</v>
      </c>
      <c r="B11" s="1" t="n">
        <f t="shared" ref="B11:K11" si="1">B1</f>
        <v>1990</v>
      </c>
      <c r="C11" s="1" t="n">
        <f t="shared" si="1"/>
        <v>1991</v>
      </c>
      <c r="D11" s="1" t="n">
        <f t="shared" si="1"/>
        <v>1992</v>
      </c>
      <c r="E11" s="1" t="n">
        <f t="shared" si="1"/>
        <v>1993</v>
      </c>
      <c r="F11" s="1" t="n">
        <f t="shared" si="1"/>
        <v>1994</v>
      </c>
      <c r="G11" s="1" t="n">
        <f t="shared" si="1"/>
        <v>1995</v>
      </c>
      <c r="H11" s="1" t="n">
        <f t="shared" si="1"/>
        <v>1996</v>
      </c>
      <c r="I11" s="1" t="n">
        <f t="shared" si="1"/>
        <v>1997</v>
      </c>
      <c r="J11" s="1" t="n">
        <f t="shared" si="1"/>
        <v>1998</v>
      </c>
      <c r="K11" s="1" t="n">
        <f t="shared" si="1"/>
        <v>1999</v>
      </c>
      <c r="L11" s="1" t="n">
        <v>2000</v>
      </c>
      <c r="M11" s="1" t="n">
        <v>2001</v>
      </c>
      <c r="N11" s="1" t="n">
        <v>2002</v>
      </c>
      <c r="O11" s="1" t="n">
        <v>2003</v>
      </c>
      <c r="P11" s="1" t="n">
        <v>2004</v>
      </c>
      <c r="Q11" s="1" t="n">
        <v>2005</v>
      </c>
      <c r="R11" s="1" t="n">
        <v>2006</v>
      </c>
      <c r="S11" s="1" t="n">
        <v>2007</v>
      </c>
      <c r="T11" s="1" t="n">
        <v>2008</v>
      </c>
      <c r="U11" s="1" t="n">
        <v>2009</v>
      </c>
      <c r="V11" s="1" t="n">
        <v>2010</v>
      </c>
      <c r="W11" s="1" t="n">
        <v>2011</v>
      </c>
      <c r="X11" s="1" t="n">
        <v>2012</v>
      </c>
      <c r="Y11" s="1" t="n">
        <v>2013</v>
      </c>
      <c r="Z11" s="1" t="n">
        <v>2014</v>
      </c>
      <c r="AA11" s="1" t="n">
        <v>2015</v>
      </c>
      <c r="AB11" s="1" t="n">
        <v>2016</v>
      </c>
      <c r="AC11" s="1" t="n">
        <v>2017</v>
      </c>
      <c r="AD11" s="1" t="n">
        <f>AD1</f>
        <v>2018</v>
      </c>
      <c r="AE11" s="1" t="n">
        <f>AE1</f>
        <v>2019</v>
      </c>
      <c r="AF11" s="1" t="n">
        <f>AF1</f>
        <v>2020</v>
      </c>
      <c r="AG11" s="1" t="n">
        <f>AG1</f>
        <v>2021</v>
      </c>
      <c r="AH11" s="1" t="n">
        <f>AH1</f>
        <v>2022</v>
      </c>
      <c r="AI11" s="27" t="s">
        <v>31</v>
      </c>
      <c r="AJ11" s="27" t="n">
        <v>2015</v>
      </c>
      <c r="AK11" s="27" t="n">
        <f t="shared" ref="AK11:AL18" si="2">AF11</f>
        <v>2020</v>
      </c>
      <c r="AL11" s="27" t="n">
        <f t="shared" si="2"/>
        <v>2021</v>
      </c>
      <c r="AM11" s="1" t="str">
        <f>AF11&amp;"-"&amp;AG11</f>
        <v>2020-2021</v>
      </c>
      <c r="AN11" s="1" t="s">
        <v>91</v>
      </c>
      <c r="AO11" s="1" t="s">
        <v>30</v>
      </c>
      <c r="AP11" s="1" t="s">
        <v>90</v>
      </c>
      <c r="AQ11" s="1" t="s">
        <v>89</v>
      </c>
    </row>
    <row r="12">
      <c r="A12" s="1" t="str">
        <f t="shared" ref="A12:A17" si="3">A2</f>
        <v>Unlabeled</v>
      </c>
      <c r="B12" s="56" t="n">
        <f t="shared" ref="B12:AH12" si="4">IF(B2="","",B2/VLOOKUP(B$11,deflator,2,FALSE)/$AJ$1)</f>
        <v>239.19968123054471</v>
      </c>
      <c r="C12" s="56" t="n">
        <f t="shared" si="4"/>
        <v>261.29072911994291</v>
      </c>
      <c r="D12" s="56" t="n">
        <f t="shared" si="4"/>
        <v>231.05264270919878</v>
      </c>
      <c r="E12" s="56" t="n">
        <f t="shared" si="4"/>
        <v>222.03007008275242</v>
      </c>
      <c r="F12" s="56" t="n">
        <f t="shared" si="4"/>
        <v>209.75545071641369</v>
      </c>
      <c r="G12" s="56" t="n">
        <f t="shared" si="4"/>
        <v>204.40529624658194</v>
      </c>
      <c r="H12" s="56" t="n">
        <f t="shared" si="4"/>
        <v>203.82966328577427</v>
      </c>
      <c r="I12" s="56" t="n">
        <f t="shared" si="4"/>
        <v>196.10140143807629</v>
      </c>
      <c r="J12" s="56" t="n">
        <f t="shared" si="4"/>
        <v>195.32573317812</v>
      </c>
      <c r="K12" s="56" t="n">
        <f t="shared" si="4"/>
        <v>201.52929472562869</v>
      </c>
      <c r="L12" s="56" t="n">
        <f t="shared" si="4"/>
        <v>8.4605412239895141</v>
      </c>
      <c r="M12" s="56" t="n">
        <f t="shared" si="4"/>
        <v>8.6664932783637543</v>
      </c>
      <c r="N12" s="56" t="n">
        <f t="shared" si="4"/>
        <v>10.243134000145545</v>
      </c>
      <c r="O12" s="56" t="n">
        <f t="shared" si="4"/>
        <v>10.553123046651374</v>
      </c>
      <c r="P12" s="56" t="n">
        <f t="shared" si="4"/>
        <v>13.941085620932999</v>
      </c>
      <c r="Q12" s="56" t="n">
        <f t="shared" si="4"/>
        <v>22.002101481193915</v>
      </c>
      <c r="R12" s="56" t="n">
        <f t="shared" si="4"/>
        <v>18.850459679205944</v>
      </c>
      <c r="S12" s="56" t="n">
        <f t="shared" si="4"/>
        <v>11.040958563925852</v>
      </c>
      <c r="T12" s="56" t="n">
        <f t="shared" si="4"/>
        <v>13.393512981965333</v>
      </c>
      <c r="U12" s="56" t="n">
        <f t="shared" si="4"/>
        <v>7.7744390229709532</v>
      </c>
      <c r="V12" s="56" t="n">
        <f t="shared" si="4"/>
        <v>6.6775755999359951</v>
      </c>
      <c r="W12" s="56" t="n">
        <f t="shared" si="4"/>
        <v>5.5536397313249601</v>
      </c>
      <c r="X12" s="56" t="n">
        <f t="shared" si="4"/>
        <v>3.8824100612207939</v>
      </c>
      <c r="Y12" s="56" t="n">
        <f t="shared" si="4"/>
        <v>1.9898418657711623</v>
      </c>
      <c r="Z12" s="56" t="n">
        <f t="shared" si="4"/>
        <v>0.82552500611688595</v>
      </c>
      <c r="AA12" s="56" t="n">
        <f t="shared" si="4"/>
        <v>0.67996588791401902</v>
      </c>
      <c r="AB12" s="56" t="n">
        <f t="shared" si="4"/>
        <v>0.91193994321591942</v>
      </c>
      <c r="AC12" s="56" t="n">
        <f t="shared" si="4"/>
        <v>0.63989707487096092</v>
      </c>
      <c r="AD12" s="56" t="n">
        <f t="shared" si="4"/>
        <v>0.27487226403112303</v>
      </c>
      <c r="AE12" s="56" t="n">
        <f t="shared" si="4"/>
        <v>0.42617145950109286</v>
      </c>
      <c r="AF12" s="56" t="n">
        <f t="shared" si="4"/>
        <v>9.8856687375605032E-2</v>
      </c>
      <c r="AG12" s="56" t="n">
        <f t="shared" si="4"/>
        <v>0.82299943293529554</v>
      </c>
      <c r="AH12" s="56" t="n">
        <f t="shared" si="4"/>
        <v>2.3298725528499997E-2</v>
      </c>
      <c r="AI12" s="32" t="str">
        <f t="shared" ref="AI12:AI17" si="5">A12</f>
        <v>Unlabeled</v>
      </c>
      <c r="AJ12" s="20" t="n">
        <f t="shared" ref="AJ12:AJ18" si="6">AA12</f>
        <v>0.67996588791401902</v>
      </c>
      <c r="AK12" s="20" t="n">
        <f t="shared" si="2"/>
        <v>9.8856687375605032E-2</v>
      </c>
      <c r="AL12" s="20" t="n">
        <f t="shared" si="2"/>
        <v>0.82299943293529554</v>
      </c>
      <c r="AM12" s="8" t="n">
        <f t="shared" ref="AM12:AM18" si="7">AL12/AK12-1</f>
        <v>7.3251771304890791</v>
      </c>
      <c r="AN12" s="8" t="n">
        <f t="shared" ref="AN12:AN18" si="8">AL12/AJ12-1</f>
        <v>0.21035400093388645</v>
      </c>
      <c r="AO12" s="16" t="n">
        <f t="shared" ref="AO12:AO18" si="9">AL12/$AL$18</f>
        <v>1.9884916657984587E-3</v>
      </c>
      <c r="AP12" s="16" t="n">
        <f t="shared" ref="AP12:AP18" si="10">AK12/$AK$18</f>
        <v>2.1204358367491477E-4</v>
      </c>
      <c r="AQ12" s="16" t="n">
        <f t="shared" ref="AQ12:AQ18" si="11">AJ12/$AJ$18</f>
        <v>2.0675830877102397E-3</v>
      </c>
    </row>
    <row r="13">
      <c r="A13" s="1" t="str">
        <f t="shared" si="3"/>
        <v>International</v>
      </c>
      <c r="B13" s="56" t="str">
        <f t="shared" ref="B13:AH13" si="12">IF(B3="","",B3/VLOOKUP(B$11,deflator,2,FALSE)/$AJ$1)</f>
      </c>
      <c r="C13" s="56" t="str">
        <f t="shared" si="12"/>
      </c>
      <c r="D13" s="56" t="str">
        <f t="shared" si="12"/>
      </c>
      <c r="E13" s="56" t="str">
        <f t="shared" si="12"/>
      </c>
      <c r="F13" s="56" t="str">
        <f t="shared" si="12"/>
      </c>
      <c r="G13" s="56" t="str">
        <f t="shared" si="12"/>
      </c>
      <c r="H13" s="56" t="str">
        <f t="shared" si="12"/>
      </c>
      <c r="I13" s="56" t="str">
        <f t="shared" si="12"/>
      </c>
      <c r="J13" s="56" t="str">
        <f t="shared" si="12"/>
      </c>
      <c r="K13" s="56" t="str">
        <f t="shared" si="12"/>
      </c>
      <c r="L13" s="56" t="n">
        <f t="shared" si="12"/>
        <v>2.1476616839353473</v>
      </c>
      <c r="M13" s="56" t="n">
        <f t="shared" si="12"/>
        <v>1.6730926377173192</v>
      </c>
      <c r="N13" s="56" t="n">
        <f t="shared" si="12"/>
        <v>2.792993971205842</v>
      </c>
      <c r="O13" s="56" t="n">
        <f t="shared" si="12"/>
        <v>2.9378868307861281</v>
      </c>
      <c r="P13" s="56" t="n">
        <f t="shared" si="12"/>
        <v>3.9458984765174243</v>
      </c>
      <c r="Q13" s="56" t="n">
        <f t="shared" si="12"/>
        <v>5.4976668572240355</v>
      </c>
      <c r="R13" s="56" t="n">
        <f t="shared" si="12"/>
        <v>13.789888450586542</v>
      </c>
      <c r="S13" s="56" t="n">
        <f t="shared" si="12"/>
        <v>17.546153876625226</v>
      </c>
      <c r="T13" s="56" t="n">
        <f t="shared" si="12"/>
        <v>22.484089944776237</v>
      </c>
      <c r="U13" s="56" t="n">
        <f t="shared" si="12"/>
        <v>27.118585491117233</v>
      </c>
      <c r="V13" s="56" t="n">
        <f t="shared" si="12"/>
        <v>29.670391030712675</v>
      </c>
      <c r="W13" s="56" t="n">
        <f t="shared" si="12"/>
        <v>25.331120830013965</v>
      </c>
      <c r="X13" s="56" t="n">
        <f t="shared" si="12"/>
        <v>23.555373625427958</v>
      </c>
      <c r="Y13" s="56" t="n">
        <f t="shared" si="12"/>
        <v>22.308833965304974</v>
      </c>
      <c r="Z13" s="56" t="n">
        <f t="shared" si="12"/>
        <v>15.265502491864503</v>
      </c>
      <c r="AA13" s="56" t="n">
        <f t="shared" si="12"/>
        <v>12.965692181939827</v>
      </c>
      <c r="AB13" s="56" t="n">
        <f t="shared" si="12"/>
        <v>11.687787872825366</v>
      </c>
      <c r="AC13" s="56" t="n">
        <f t="shared" si="12"/>
        <v>11.540542425226816</v>
      </c>
      <c r="AD13" s="56" t="n">
        <f t="shared" si="12"/>
        <v>13.208203657756178</v>
      </c>
      <c r="AE13" s="56" t="n">
        <f t="shared" si="12"/>
        <v>12.802931719322885</v>
      </c>
      <c r="AF13" s="56" t="n">
        <f t="shared" si="12"/>
        <v>12.303689772430253</v>
      </c>
      <c r="AG13" s="56" t="n">
        <f t="shared" si="12"/>
        <v>11.352717369029186</v>
      </c>
      <c r="AH13" s="56" t="n">
        <f t="shared" si="12"/>
        <v>14.6957030186654</v>
      </c>
      <c r="AI13" s="32" t="str">
        <f t="shared" si="5"/>
        <v>International</v>
      </c>
      <c r="AJ13" s="20" t="n">
        <f t="shared" si="6"/>
        <v>12.965692181939827</v>
      </c>
      <c r="AK13" s="20" t="n">
        <f t="shared" si="2"/>
        <v>12.303689772430253</v>
      </c>
      <c r="AL13" s="20" t="n">
        <f t="shared" si="2"/>
        <v>11.352717369029186</v>
      </c>
      <c r="AM13" s="18" t="n">
        <f t="shared" si="7"/>
        <v>-7.7291643481777195E-2</v>
      </c>
      <c r="AN13" s="8" t="n">
        <f t="shared" si="8"/>
        <v>-0.12440329372907577</v>
      </c>
      <c r="AO13" s="16" t="n">
        <f t="shared" si="9"/>
        <v>2.7429889947755019E-2</v>
      </c>
      <c r="AP13" s="16" t="n">
        <f t="shared" si="10"/>
        <v>2.639091538499512E-2</v>
      </c>
      <c r="AQ13" s="16" t="n">
        <f t="shared" si="11"/>
        <v>3.9424986388766403E-2</v>
      </c>
    </row>
    <row r="14">
      <c r="A14" s="1" t="str">
        <f t="shared" si="3"/>
        <v>U.S. Big Five</v>
      </c>
      <c r="B14" s="56" t="str">
        <f t="shared" ref="B14:AH14" si="13">IF(B4="","",B4/VLOOKUP(B$11,deflator,2,FALSE)/$AJ$1)</f>
      </c>
      <c r="C14" s="56" t="str">
        <f t="shared" si="13"/>
      </c>
      <c r="D14" s="56" t="str">
        <f t="shared" si="13"/>
      </c>
      <c r="E14" s="56" t="str">
        <f t="shared" si="13"/>
      </c>
      <c r="F14" s="56" t="str">
        <f t="shared" si="13"/>
      </c>
      <c r="G14" s="56" t="str">
        <f t="shared" si="13"/>
      </c>
      <c r="H14" s="56" t="str">
        <f t="shared" si="13"/>
      </c>
      <c r="I14" s="56" t="str">
        <f t="shared" si="13"/>
      </c>
      <c r="J14" s="56" t="str">
        <f t="shared" si="13"/>
      </c>
      <c r="K14" s="56" t="str">
        <f t="shared" si="13"/>
      </c>
      <c r="L14" s="56" t="n">
        <f t="shared" si="13"/>
        <v>68.749876997259094</v>
      </c>
      <c r="M14" s="56" t="n">
        <f t="shared" si="13"/>
        <v>72.469751093719807</v>
      </c>
      <c r="N14" s="56" t="n">
        <f t="shared" si="13"/>
        <v>93.168045601054274</v>
      </c>
      <c r="O14" s="56" t="n">
        <f t="shared" si="13"/>
        <v>106.79050404525545</v>
      </c>
      <c r="P14" s="56" t="n">
        <f t="shared" si="13"/>
        <v>108.1597365610595</v>
      </c>
      <c r="Q14" s="56" t="n">
        <f t="shared" si="13"/>
        <v>106.67374530053314</v>
      </c>
      <c r="R14" s="56" t="n">
        <f t="shared" si="13"/>
        <v>123.72512550034934</v>
      </c>
      <c r="S14" s="56" t="n">
        <f t="shared" si="13"/>
        <v>134.22678730865269</v>
      </c>
      <c r="T14" s="56" t="n">
        <f t="shared" si="13"/>
        <v>139.12531253600784</v>
      </c>
      <c r="U14" s="56" t="n">
        <f t="shared" si="13"/>
        <v>140.95257085951718</v>
      </c>
      <c r="V14" s="56" t="n">
        <f t="shared" si="13"/>
        <v>125.55447209393151</v>
      </c>
      <c r="W14" s="56" t="n">
        <f t="shared" si="13"/>
        <v>139.24351525919266</v>
      </c>
      <c r="X14" s="56" t="n">
        <f t="shared" si="13"/>
        <v>132.30205394404598</v>
      </c>
      <c r="Y14" s="56" t="n">
        <f t="shared" si="13"/>
        <v>119.04456692393271</v>
      </c>
      <c r="Z14" s="56" t="n">
        <f t="shared" si="13"/>
        <v>99.229041811810362</v>
      </c>
      <c r="AA14" s="56" t="n">
        <f t="shared" si="13"/>
        <v>97.250487364865094</v>
      </c>
      <c r="AB14" s="56" t="n">
        <f t="shared" si="13"/>
        <v>122.068135303452</v>
      </c>
      <c r="AC14" s="56" t="n">
        <f t="shared" si="13"/>
        <v>131.21253929150754</v>
      </c>
      <c r="AD14" s="56" t="n">
        <f t="shared" si="13"/>
        <v>128.78239232136846</v>
      </c>
      <c r="AE14" s="56" t="n">
        <f t="shared" si="13"/>
        <v>137.93850867700428</v>
      </c>
      <c r="AF14" s="56" t="n">
        <f t="shared" si="13"/>
        <v>168.13999635441712</v>
      </c>
      <c r="AG14" s="56" t="n">
        <f t="shared" si="13"/>
        <v>121.75645182285284</v>
      </c>
      <c r="AH14" s="56" t="str">
        <f t="shared" si="13"/>
      </c>
      <c r="AI14" s="32" t="str">
        <f t="shared" si="5"/>
        <v>U.S. Big Five</v>
      </c>
      <c r="AJ14" s="20" t="n">
        <f t="shared" si="6"/>
        <v>97.250487364865094</v>
      </c>
      <c r="AK14" s="20" t="n">
        <f t="shared" si="2"/>
        <v>168.13999635441712</v>
      </c>
      <c r="AL14" s="20" t="n">
        <f t="shared" si="2"/>
        <v>121.75645182285284</v>
      </c>
      <c r="AM14" s="33" t="n">
        <f t="shared" si="7"/>
        <v>-0.27586264742027133</v>
      </c>
      <c r="AN14" s="8" t="n">
        <f t="shared" si="8"/>
        <v>0.25198808892387436</v>
      </c>
      <c r="AO14" s="16" t="n">
        <f t="shared" si="9"/>
        <v>0.29418208569527571</v>
      </c>
      <c r="AP14" s="16" t="n">
        <f t="shared" si="10"/>
        <v>0.36065347051954572</v>
      </c>
      <c r="AQ14" s="16" t="n">
        <f t="shared" si="11"/>
        <v>0.29571110333787648</v>
      </c>
    </row>
    <row r="15">
      <c r="A15" s="1" t="str">
        <f t="shared" si="3"/>
        <v>U.S. Large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 t="n">
        <f t="shared" ref="L15:AH15" si="14">IF(L5="","",L5/VLOOKUP(L$11,deflator,2,FALSE)/$AJ$1)</f>
        <v>56.182101159216835</v>
      </c>
      <c r="M15" s="56" t="n">
        <f t="shared" si="14"/>
        <v>54.650346235346071</v>
      </c>
      <c r="N15" s="56" t="n">
        <f t="shared" si="14"/>
        <v>62.012493220316877</v>
      </c>
      <c r="O15" s="56" t="n">
        <f t="shared" si="14"/>
        <v>88.165804625277246</v>
      </c>
      <c r="P15" s="56" t="n">
        <f t="shared" si="14"/>
        <v>101.68600824094489</v>
      </c>
      <c r="Q15" s="56" t="n">
        <f t="shared" si="14"/>
        <v>112.82097463302762</v>
      </c>
      <c r="R15" s="56" t="n">
        <f t="shared" si="14"/>
        <v>119.42282069699215</v>
      </c>
      <c r="S15" s="56" t="n">
        <f t="shared" si="14"/>
        <v>135.956090024562</v>
      </c>
      <c r="T15" s="56" t="n">
        <f t="shared" si="14"/>
        <v>164.3673250197445</v>
      </c>
      <c r="U15" s="56" t="n">
        <f t="shared" si="14"/>
        <v>152.6685720467139</v>
      </c>
      <c r="V15" s="56" t="n">
        <f t="shared" si="14"/>
        <v>147.5338532991783</v>
      </c>
      <c r="W15" s="56" t="n">
        <f t="shared" si="14"/>
        <v>143.62946565881398</v>
      </c>
      <c r="X15" s="56" t="n">
        <f t="shared" si="14"/>
        <v>141.93104072293107</v>
      </c>
      <c r="Y15" s="56" t="n">
        <f t="shared" si="14"/>
        <v>113.7852366122325</v>
      </c>
      <c r="Z15" s="56" t="n">
        <f t="shared" si="14"/>
        <v>106.37748533813169</v>
      </c>
      <c r="AA15" s="56" t="n">
        <f t="shared" si="14"/>
        <v>98.862116610092528</v>
      </c>
      <c r="AB15" s="56" t="n">
        <f t="shared" si="14"/>
        <v>97.207552764838354</v>
      </c>
      <c r="AC15" s="56" t="n">
        <f t="shared" si="14"/>
        <v>101.04354165359334</v>
      </c>
      <c r="AD15" s="56" t="n">
        <f t="shared" si="14"/>
        <v>117.14257358786978</v>
      </c>
      <c r="AE15" s="56" t="n">
        <f t="shared" si="14"/>
        <v>118.91439629632187</v>
      </c>
      <c r="AF15" s="56" t="n">
        <f t="shared" si="14"/>
        <v>120.85129646769865</v>
      </c>
      <c r="AG15" s="56" t="n">
        <f t="shared" si="14"/>
        <v>127.60747502978221</v>
      </c>
      <c r="AH15" s="56" t="str">
        <f t="shared" si="14"/>
      </c>
      <c r="AI15" s="32" t="str">
        <f t="shared" si="5"/>
        <v>U.S. Large</v>
      </c>
      <c r="AJ15" s="20" t="n">
        <f t="shared" si="6"/>
        <v>98.862116610092528</v>
      </c>
      <c r="AK15" s="20" t="n">
        <f t="shared" si="2"/>
        <v>120.85129646769865</v>
      </c>
      <c r="AL15" s="20" t="n">
        <f t="shared" si="2"/>
        <v>127.60747502978221</v>
      </c>
      <c r="AM15" s="33" t="n">
        <f t="shared" si="7"/>
        <v>5.590489104839147E-2</v>
      </c>
      <c r="AN15" s="8" t="n">
        <f t="shared" si="8"/>
        <v>0.29076211804224261</v>
      </c>
      <c r="AO15" s="16" t="n">
        <f t="shared" si="9"/>
        <v>0.30831904669156251</v>
      </c>
      <c r="AP15" s="16" t="n">
        <f t="shared" si="10"/>
        <v>0.25922112782725193</v>
      </c>
      <c r="AQ15" s="16" t="n">
        <f t="shared" si="11"/>
        <v>0.30061161001081238</v>
      </c>
    </row>
    <row r="16">
      <c r="A16" s="1" t="str">
        <f t="shared" si="3"/>
        <v>U.S. Medium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 t="n">
        <f t="shared" ref="L16:AH16" si="15">IF(L6="","",L6/VLOOKUP(L$11,deflator,2,FALSE)/$AJ$1)</f>
        <v>44.746501831371518</v>
      </c>
      <c r="M16" s="56" t="n">
        <f t="shared" si="15"/>
        <v>55.387016700138254</v>
      </c>
      <c r="N16" s="56" t="n">
        <f t="shared" si="15"/>
        <v>54.849665150458542</v>
      </c>
      <c r="O16" s="56" t="n">
        <f t="shared" si="15"/>
        <v>64.233495067896996</v>
      </c>
      <c r="P16" s="56" t="n">
        <f t="shared" si="15"/>
        <v>62.192809549591416</v>
      </c>
      <c r="Q16" s="56" t="n">
        <f t="shared" si="15"/>
        <v>73.910081431594918</v>
      </c>
      <c r="R16" s="56" t="n">
        <f t="shared" si="15"/>
        <v>73.201765333071606</v>
      </c>
      <c r="S16" s="56" t="n">
        <f t="shared" si="15"/>
        <v>79.973464513090647</v>
      </c>
      <c r="T16" s="56" t="n">
        <f t="shared" si="15"/>
        <v>91.377536815805982</v>
      </c>
      <c r="U16" s="56" t="n">
        <f t="shared" si="15"/>
        <v>96.743916220106001</v>
      </c>
      <c r="V16" s="56" t="n">
        <f t="shared" si="15"/>
        <v>88.823948770004762</v>
      </c>
      <c r="W16" s="56" t="n">
        <f t="shared" si="15"/>
        <v>86.667069325913943</v>
      </c>
      <c r="X16" s="56" t="n">
        <f t="shared" si="15"/>
        <v>77.790321644696647</v>
      </c>
      <c r="Y16" s="56" t="n">
        <f t="shared" si="15"/>
        <v>63.715500702145022</v>
      </c>
      <c r="Z16" s="56" t="n">
        <f t="shared" si="15"/>
        <v>57.118378921969558</v>
      </c>
      <c r="AA16" s="56" t="n">
        <f t="shared" si="15"/>
        <v>56.14654429018578</v>
      </c>
      <c r="AB16" s="56" t="n">
        <f t="shared" si="15"/>
        <v>55.832075203264061</v>
      </c>
      <c r="AC16" s="56" t="n">
        <f t="shared" si="15"/>
        <v>61.131573956243237</v>
      </c>
      <c r="AD16" s="56" t="n">
        <f t="shared" si="15"/>
        <v>70.346160323401051</v>
      </c>
      <c r="AE16" s="56" t="n">
        <f t="shared" si="15"/>
        <v>77.83216897781503</v>
      </c>
      <c r="AF16" s="56" t="n">
        <f t="shared" si="15"/>
        <v>81.079124964476392</v>
      </c>
      <c r="AG16" s="56" t="n">
        <f t="shared" si="15"/>
        <v>73.040861854476645</v>
      </c>
      <c r="AH16" s="56" t="n">
        <f t="shared" si="15"/>
        <v>315.66084314283898</v>
      </c>
      <c r="AI16" s="32" t="str">
        <f t="shared" si="5"/>
        <v>U.S. Medium</v>
      </c>
      <c r="AJ16" s="20" t="n">
        <f t="shared" si="6"/>
        <v>56.14654429018578</v>
      </c>
      <c r="AK16" s="20" t="n">
        <f t="shared" si="2"/>
        <v>81.079124964476392</v>
      </c>
      <c r="AL16" s="20" t="n">
        <f t="shared" si="2"/>
        <v>73.040861854476645</v>
      </c>
      <c r="AM16" s="33" t="n">
        <f t="shared" si="7"/>
        <v>-9.9140970176005094E-2</v>
      </c>
      <c r="AN16" s="8" t="n">
        <f t="shared" si="8"/>
        <v>0.30089683662408295</v>
      </c>
      <c r="AO16" s="16" t="n">
        <f t="shared" si="9"/>
        <v>0.17647781911871899</v>
      </c>
      <c r="AP16" s="16" t="n">
        <f t="shared" si="10"/>
        <v>0.17391143356212022</v>
      </c>
      <c r="AQ16" s="16" t="n">
        <f t="shared" si="11"/>
        <v>0.17072569002526372</v>
      </c>
    </row>
    <row r="17">
      <c r="A17" s="1" t="str">
        <f t="shared" si="3"/>
        <v>U.S. Small</v>
      </c>
      <c r="B17" s="56" t="str">
        <f t="shared" ref="B17:K17" si="16">IF(B5="","",B5/VLOOKUP(B$11,deflator,2,FALSE)/$AJ$1)</f>
      </c>
      <c r="C17" s="56" t="str">
        <f t="shared" si="16"/>
      </c>
      <c r="D17" s="56" t="str">
        <f t="shared" si="16"/>
      </c>
      <c r="E17" s="56" t="str">
        <f t="shared" si="16"/>
      </c>
      <c r="F17" s="56" t="str">
        <f t="shared" si="16"/>
      </c>
      <c r="G17" s="56" t="str">
        <f t="shared" si="16"/>
      </c>
      <c r="H17" s="56" t="str">
        <f t="shared" si="16"/>
      </c>
      <c r="I17" s="56" t="str">
        <f t="shared" si="16"/>
      </c>
      <c r="J17" s="56" t="str">
        <f t="shared" si="16"/>
      </c>
      <c r="K17" s="56" t="str">
        <f t="shared" si="16"/>
      </c>
      <c r="L17" s="56" t="n">
        <f t="shared" ref="L17:AH17" si="17">IF(L7="","",L7/VLOOKUP(L$11,deflator,2,FALSE)/$AJ$1)</f>
        <v>33.278069685606724</v>
      </c>
      <c r="M17" s="56" t="n">
        <f t="shared" si="17"/>
        <v>34.332670568016297</v>
      </c>
      <c r="N17" s="56" t="n">
        <f t="shared" si="17"/>
        <v>40.621929605553177</v>
      </c>
      <c r="O17" s="56" t="n">
        <f t="shared" si="17"/>
        <v>49.803374422074413</v>
      </c>
      <c r="P17" s="56" t="n">
        <f t="shared" si="17"/>
        <v>51.82001880920437</v>
      </c>
      <c r="Q17" s="56" t="n">
        <f t="shared" si="17"/>
        <v>62.702290936989982</v>
      </c>
      <c r="R17" s="56" t="n">
        <f t="shared" si="17"/>
        <v>63.774304090793756</v>
      </c>
      <c r="S17" s="56" t="n">
        <f t="shared" si="17"/>
        <v>67.79611466176236</v>
      </c>
      <c r="T17" s="56" t="n">
        <f t="shared" si="17"/>
        <v>73.077145901230097</v>
      </c>
      <c r="U17" s="56" t="n">
        <f t="shared" si="17"/>
        <v>78.212818495503285</v>
      </c>
      <c r="V17" s="56" t="n">
        <f t="shared" si="17"/>
        <v>75.846544841206452</v>
      </c>
      <c r="W17" s="56" t="n">
        <f t="shared" si="17"/>
        <v>72.217813744600718</v>
      </c>
      <c r="X17" s="56" t="n">
        <f t="shared" si="17"/>
        <v>70.910357040326446</v>
      </c>
      <c r="Y17" s="56" t="n">
        <f t="shared" si="17"/>
        <v>58.29529032588254</v>
      </c>
      <c r="Z17" s="56" t="n">
        <f t="shared" si="17"/>
        <v>64.86421779299171</v>
      </c>
      <c r="AA17" s="56" t="n">
        <f t="shared" si="17"/>
        <v>62.96511524433447</v>
      </c>
      <c r="AB17" s="56" t="n">
        <f t="shared" si="17"/>
        <v>67.220713851167403</v>
      </c>
      <c r="AC17" s="56" t="n">
        <f t="shared" si="17"/>
        <v>69.150955654277809</v>
      </c>
      <c r="AD17" s="56" t="n">
        <f t="shared" si="17"/>
        <v>80.141702468212117</v>
      </c>
      <c r="AE17" s="56" t="n">
        <f t="shared" si="17"/>
        <v>81.994418691731781</v>
      </c>
      <c r="AF17" s="56" t="n">
        <f t="shared" si="17"/>
        <v>83.73632000698818</v>
      </c>
      <c r="AG17" s="56" t="n">
        <f t="shared" si="17"/>
        <v>79.300752879214997</v>
      </c>
      <c r="AH17" s="56" t="n">
        <f t="shared" si="17"/>
        <v>84.001834295240002</v>
      </c>
      <c r="AI17" s="32" t="str">
        <f t="shared" si="5"/>
        <v>U.S. Small</v>
      </c>
      <c r="AJ17" s="20" t="n">
        <f t="shared" si="6"/>
        <v>62.96511524433447</v>
      </c>
      <c r="AK17" s="20" t="n">
        <f t="shared" si="2"/>
        <v>83.73632000698818</v>
      </c>
      <c r="AL17" s="20" t="n">
        <f t="shared" si="2"/>
        <v>79.300752879214997</v>
      </c>
      <c r="AM17" s="33" t="n">
        <f t="shared" si="7"/>
        <v>-5.297064795065054E-2</v>
      </c>
      <c r="AN17" s="8" t="n">
        <f t="shared" si="8"/>
        <v>0.25943949394026378</v>
      </c>
      <c r="AO17" s="16" t="n">
        <f t="shared" si="9"/>
        <v>0.19160266688088923</v>
      </c>
      <c r="AP17" s="16" t="n">
        <f t="shared" si="10"/>
        <v>0.17961100912241212</v>
      </c>
      <c r="AQ17" s="16" t="n">
        <f t="shared" si="11"/>
        <v>0.19145902714957072</v>
      </c>
    </row>
    <row r="18">
      <c r="A18" s="1" t="s">
        <v>36</v>
      </c>
      <c r="B18" s="56" t="n">
        <f t="shared" ref="B18:K18" si="18">IF(B8="","",B8/VLOOKUP(B$11,deflator,2,FALSE)/$AJ$1)</f>
        <v>239.19968123054471</v>
      </c>
      <c r="C18" s="56" t="n">
        <f t="shared" si="18"/>
        <v>261.29072911994291</v>
      </c>
      <c r="D18" s="56" t="n">
        <f t="shared" si="18"/>
        <v>231.05264270919878</v>
      </c>
      <c r="E18" s="56" t="n">
        <f t="shared" si="18"/>
        <v>222.03007008275242</v>
      </c>
      <c r="F18" s="56" t="n">
        <f t="shared" si="18"/>
        <v>209.75545071641369</v>
      </c>
      <c r="G18" s="56" t="n">
        <f t="shared" si="18"/>
        <v>204.40529624658194</v>
      </c>
      <c r="H18" s="56" t="n">
        <f t="shared" si="18"/>
        <v>203.82966328577427</v>
      </c>
      <c r="I18" s="56" t="n">
        <f t="shared" si="18"/>
        <v>196.10140143807629</v>
      </c>
      <c r="J18" s="56" t="n">
        <f t="shared" si="18"/>
        <v>195.32573317812</v>
      </c>
      <c r="K18" s="56" t="n">
        <f t="shared" si="18"/>
        <v>201.52929472562869</v>
      </c>
      <c r="L18" s="56" t="n">
        <f t="shared" ref="L18:AH18" si="19">IF(L8="","",L8/VLOOKUP(L$11,deflator,2,FALSE)/$AJ$1)</f>
        <v>213.56475258137903</v>
      </c>
      <c r="M18" s="56" t="n">
        <f t="shared" si="19"/>
        <v>227.17937051330151</v>
      </c>
      <c r="N18" s="56" t="n">
        <f t="shared" si="19"/>
        <v>263.68826154873426</v>
      </c>
      <c r="O18" s="56" t="n">
        <f t="shared" si="19"/>
        <v>322.48418803794158</v>
      </c>
      <c r="P18" s="56" t="n">
        <f t="shared" si="19"/>
        <v>341.74555725825059</v>
      </c>
      <c r="Q18" s="56" t="n">
        <f t="shared" si="19"/>
        <v>383.60686064056364</v>
      </c>
      <c r="R18" s="56" t="n">
        <f t="shared" si="19"/>
        <v>412.76436375099934</v>
      </c>
      <c r="S18" s="56" t="n">
        <f t="shared" si="19"/>
        <v>446.53956894861869</v>
      </c>
      <c r="T18" s="56" t="n">
        <f t="shared" si="19"/>
        <v>503.82492319952996</v>
      </c>
      <c r="U18" s="56" t="n">
        <f t="shared" si="19"/>
        <v>503.47090213592855</v>
      </c>
      <c r="V18" s="56" t="n">
        <f t="shared" si="19"/>
        <v>474.10678563496964</v>
      </c>
      <c r="W18" s="56" t="n">
        <f t="shared" si="19"/>
        <v>472.64262454986022</v>
      </c>
      <c r="X18" s="56" t="n">
        <f t="shared" si="19"/>
        <v>450.37155703864892</v>
      </c>
      <c r="Y18" s="56" t="n">
        <f t="shared" si="19"/>
        <v>379.13927039526891</v>
      </c>
      <c r="Z18" s="56" t="n">
        <f t="shared" si="19"/>
        <v>343.68015136288471</v>
      </c>
      <c r="AA18" s="56" t="n">
        <f t="shared" si="19"/>
        <v>328.86992157933173</v>
      </c>
      <c r="AB18" s="56" t="n">
        <f t="shared" si="19"/>
        <v>354.92820493876309</v>
      </c>
      <c r="AC18" s="56" t="n">
        <f t="shared" si="19"/>
        <v>374.71905005571966</v>
      </c>
      <c r="AD18" s="56" t="n">
        <f t="shared" si="19"/>
        <v>409.89590462263868</v>
      </c>
      <c r="AE18" s="56" t="n">
        <f t="shared" si="19"/>
        <v>429.90859582169691</v>
      </c>
      <c r="AF18" s="56" t="n">
        <f t="shared" si="19"/>
        <v>466.20928425338622</v>
      </c>
      <c r="AG18" s="56" t="n">
        <f t="shared" si="19"/>
        <v>413.8812583882912</v>
      </c>
      <c r="AH18" s="56" t="n">
        <f t="shared" si="19"/>
        <v>414.38167918227288</v>
      </c>
      <c r="AI18" s="32" t="s">
        <v>88</v>
      </c>
      <c r="AJ18" s="20" t="n">
        <f t="shared" si="6"/>
        <v>328.86992157933173</v>
      </c>
      <c r="AK18" s="20" t="n">
        <f t="shared" si="2"/>
        <v>466.20928425338622</v>
      </c>
      <c r="AL18" s="20" t="n">
        <f t="shared" si="2"/>
        <v>413.8812583882912</v>
      </c>
      <c r="AM18" s="16" t="n">
        <f t="shared" si="7"/>
        <v>-0.11224149246383208</v>
      </c>
      <c r="AN18" s="16" t="n">
        <f t="shared" si="8"/>
        <v>0.25849532362433636</v>
      </c>
      <c r="AO18" s="16" t="n">
        <f t="shared" si="9"/>
        <v>1</v>
      </c>
      <c r="AP18" s="16" t="n">
        <f t="shared" si="10"/>
        <v>1</v>
      </c>
      <c r="AQ18" s="16" t="n">
        <f t="shared" si="11"/>
        <v>1</v>
      </c>
    </row>
    <row r="19"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</row>
    <row r="20">
      <c r="A20" s="1" t="s">
        <v>87</v>
      </c>
      <c r="B20" s="1" t="n">
        <f t="shared" ref="B20:AH20" si="20">B11</f>
        <v>1990</v>
      </c>
      <c r="C20" s="1" t="n">
        <f t="shared" si="20"/>
        <v>1991</v>
      </c>
      <c r="D20" s="1" t="n">
        <f t="shared" si="20"/>
        <v>1992</v>
      </c>
      <c r="E20" s="1" t="n">
        <f t="shared" si="20"/>
        <v>1993</v>
      </c>
      <c r="F20" s="1" t="n">
        <f t="shared" si="20"/>
        <v>1994</v>
      </c>
      <c r="G20" s="1" t="n">
        <f t="shared" si="20"/>
        <v>1995</v>
      </c>
      <c r="H20" s="1" t="n">
        <f t="shared" si="20"/>
        <v>1996</v>
      </c>
      <c r="I20" s="1" t="n">
        <f t="shared" si="20"/>
        <v>1997</v>
      </c>
      <c r="J20" s="1" t="n">
        <f t="shared" si="20"/>
        <v>1998</v>
      </c>
      <c r="K20" s="1" t="n">
        <f t="shared" si="20"/>
        <v>1999</v>
      </c>
      <c r="L20" s="1" t="n">
        <f t="shared" si="20"/>
        <v>2000</v>
      </c>
      <c r="M20" s="1" t="n">
        <f t="shared" si="20"/>
        <v>2001</v>
      </c>
      <c r="N20" s="1" t="n">
        <f t="shared" si="20"/>
        <v>2002</v>
      </c>
      <c r="O20" s="1" t="n">
        <f t="shared" si="20"/>
        <v>2003</v>
      </c>
      <c r="P20" s="1" t="n">
        <f t="shared" si="20"/>
        <v>2004</v>
      </c>
      <c r="Q20" s="1" t="n">
        <f t="shared" si="20"/>
        <v>2005</v>
      </c>
      <c r="R20" s="1" t="n">
        <f t="shared" si="20"/>
        <v>2006</v>
      </c>
      <c r="S20" s="1" t="n">
        <f t="shared" si="20"/>
        <v>2007</v>
      </c>
      <c r="T20" s="1" t="n">
        <f t="shared" si="20"/>
        <v>2008</v>
      </c>
      <c r="U20" s="1" t="n">
        <f t="shared" si="20"/>
        <v>2009</v>
      </c>
      <c r="V20" s="1" t="n">
        <f t="shared" si="20"/>
        <v>2010</v>
      </c>
      <c r="W20" s="1" t="n">
        <f t="shared" si="20"/>
        <v>2011</v>
      </c>
      <c r="X20" s="1" t="n">
        <f t="shared" si="20"/>
        <v>2012</v>
      </c>
      <c r="Y20" s="1" t="n">
        <f t="shared" si="20"/>
        <v>2013</v>
      </c>
      <c r="Z20" s="1" t="n">
        <f t="shared" si="20"/>
        <v>2014</v>
      </c>
      <c r="AA20" s="1" t="n">
        <f t="shared" si="20"/>
        <v>2015</v>
      </c>
      <c r="AB20" s="1" t="n">
        <f t="shared" si="20"/>
        <v>2016</v>
      </c>
      <c r="AC20" s="1" t="n">
        <f t="shared" si="20"/>
        <v>2017</v>
      </c>
      <c r="AD20" s="1" t="n">
        <f t="shared" si="20"/>
        <v>2018</v>
      </c>
      <c r="AE20" s="1" t="n">
        <f t="shared" si="20"/>
        <v>2019</v>
      </c>
      <c r="AF20" s="1" t="n">
        <f t="shared" si="20"/>
        <v>2020</v>
      </c>
      <c r="AG20" s="1" t="n">
        <f t="shared" si="20"/>
        <v>2021</v>
      </c>
      <c r="AH20" s="1" t="n">
        <f t="shared" si="20"/>
        <v>2022</v>
      </c>
    </row>
    <row r="21">
      <c r="A21" s="1" t="str">
        <f t="shared" ref="A21:A26" si="21">A12</f>
        <v>Unlabeled</v>
      </c>
      <c r="B21" s="16" t="n">
        <f t="shared" ref="B21:AH21" si="22">B12/B$18</f>
        <v>1</v>
      </c>
      <c r="C21" s="16" t="n">
        <f t="shared" si="22"/>
        <v>1</v>
      </c>
      <c r="D21" s="16" t="n">
        <f t="shared" si="22"/>
        <v>1</v>
      </c>
      <c r="E21" s="16" t="n">
        <f t="shared" si="22"/>
        <v>1</v>
      </c>
      <c r="F21" s="16" t="n">
        <f t="shared" si="22"/>
        <v>1</v>
      </c>
      <c r="G21" s="16" t="n">
        <f t="shared" si="22"/>
        <v>1</v>
      </c>
      <c r="H21" s="16" t="n">
        <f t="shared" si="22"/>
        <v>1</v>
      </c>
      <c r="I21" s="16" t="n">
        <f t="shared" si="22"/>
        <v>1</v>
      </c>
      <c r="J21" s="16" t="n">
        <f t="shared" si="22"/>
        <v>1</v>
      </c>
      <c r="K21" s="16" t="n">
        <f t="shared" si="22"/>
        <v>1</v>
      </c>
      <c r="L21" s="16" t="n">
        <f t="shared" si="22"/>
        <v>3.9615812636336692E-2</v>
      </c>
      <c r="M21" s="16" t="n">
        <f t="shared" si="22"/>
        <v>3.8148240567716186E-2</v>
      </c>
      <c r="N21" s="16" t="n">
        <f t="shared" si="22"/>
        <v>3.8845619975587851E-2</v>
      </c>
      <c r="O21" s="16" t="n">
        <f t="shared" si="22"/>
        <v>3.2724466619150197E-2</v>
      </c>
      <c r="P21" s="16" t="n">
        <f t="shared" si="22"/>
        <v>4.0793758177221855E-2</v>
      </c>
      <c r="Q21" s="16" t="n">
        <f t="shared" si="22"/>
        <v>5.7355860227457443E-2</v>
      </c>
      <c r="R21" s="16" t="n">
        <f t="shared" si="22"/>
        <v>4.5668815757015084E-2</v>
      </c>
      <c r="S21" s="16" t="n">
        <f t="shared" si="22"/>
        <v>2.4725599547475455E-2</v>
      </c>
      <c r="T21" s="16" t="n">
        <f t="shared" si="22"/>
        <v>2.6583665009881012E-2</v>
      </c>
      <c r="U21" s="16" t="n">
        <f t="shared" si="22"/>
        <v>1.5441684891795371E-2</v>
      </c>
      <c r="V21" s="16" t="n">
        <f t="shared" si="22"/>
        <v>1.4084539184548351E-2</v>
      </c>
      <c r="W21" s="16" t="n">
        <f t="shared" si="22"/>
        <v>1.1750188076274728E-2</v>
      </c>
      <c r="X21" s="16" t="n">
        <f t="shared" si="22"/>
        <v>8.6204601523884039E-3</v>
      </c>
      <c r="Y21" s="16" t="n">
        <f t="shared" si="22"/>
        <v>5.2483138021990365E-3</v>
      </c>
      <c r="Z21" s="16" t="n">
        <f t="shared" si="22"/>
        <v>2.4020153705217365E-3</v>
      </c>
      <c r="AA21" s="16" t="n">
        <f t="shared" si="22"/>
        <v>2.0675830877102397E-3</v>
      </c>
      <c r="AB21" s="16" t="n">
        <f t="shared" si="22"/>
        <v>2.5693645377471742E-3</v>
      </c>
      <c r="AC21" s="16" t="n">
        <f t="shared" si="22"/>
        <v>1.7076715869551069E-3</v>
      </c>
      <c r="AD21" s="16" t="n">
        <f t="shared" si="22"/>
        <v>6.7059041315423217E-4</v>
      </c>
      <c r="AE21" s="16" t="n">
        <f t="shared" si="22"/>
        <v>9.9130713747776753E-4</v>
      </c>
      <c r="AF21" s="16" t="n">
        <f t="shared" si="22"/>
        <v>2.1204358367491477E-4</v>
      </c>
      <c r="AG21" s="16" t="n">
        <f t="shared" si="22"/>
        <v>1.9884916657984587E-3</v>
      </c>
      <c r="AH21" s="16" t="n">
        <f t="shared" si="22"/>
        <v>5.6225279009624491E-5</v>
      </c>
    </row>
    <row r="22">
      <c r="A22" s="1" t="str">
        <f t="shared" si="21"/>
        <v>International</v>
      </c>
      <c r="B22" s="16" t="e">
        <f t="shared" ref="B22:AH22" si="23">B13/B$18</f>
        <v>#VALUE!</v>
      </c>
      <c r="C22" s="16" t="e">
        <f t="shared" si="23"/>
        <v>#VALUE!</v>
      </c>
      <c r="D22" s="16" t="e">
        <f t="shared" si="23"/>
        <v>#VALUE!</v>
      </c>
      <c r="E22" s="16" t="e">
        <f t="shared" si="23"/>
        <v>#VALUE!</v>
      </c>
      <c r="F22" s="16" t="e">
        <f t="shared" si="23"/>
        <v>#VALUE!</v>
      </c>
      <c r="G22" s="16" t="e">
        <f t="shared" si="23"/>
        <v>#VALUE!</v>
      </c>
      <c r="H22" s="16" t="e">
        <f t="shared" si="23"/>
        <v>#VALUE!</v>
      </c>
      <c r="I22" s="16" t="e">
        <f t="shared" si="23"/>
        <v>#VALUE!</v>
      </c>
      <c r="J22" s="16" t="e">
        <f t="shared" si="23"/>
        <v>#VALUE!</v>
      </c>
      <c r="K22" s="16" t="e">
        <f t="shared" si="23"/>
        <v>#VALUE!</v>
      </c>
      <c r="L22" s="16" t="n">
        <f t="shared" si="23"/>
        <v>1.0056255341653249E-2</v>
      </c>
      <c r="M22" s="16" t="n">
        <f t="shared" si="23"/>
        <v>7.3646327742569323E-3</v>
      </c>
      <c r="N22" s="16" t="n">
        <f t="shared" si="23"/>
        <v>1.059202997813252E-2</v>
      </c>
      <c r="O22" s="16" t="n">
        <f t="shared" si="23"/>
        <v>9.1101732728690373E-3</v>
      </c>
      <c r="P22" s="16" t="n">
        <f t="shared" si="23"/>
        <v>1.1546305117100862E-2</v>
      </c>
      <c r="Q22" s="16" t="n">
        <f t="shared" si="23"/>
        <v>1.433151338337325E-2</v>
      </c>
      <c r="R22" s="16" t="n">
        <f t="shared" si="23"/>
        <v>3.3408621629228898E-2</v>
      </c>
      <c r="S22" s="16" t="n">
        <f t="shared" si="23"/>
        <v>3.9293614937502178E-2</v>
      </c>
      <c r="T22" s="16" t="n">
        <f t="shared" si="23"/>
        <v>4.4626791787098344E-2</v>
      </c>
      <c r="U22" s="16" t="n">
        <f t="shared" si="23"/>
        <v>5.3863262754747399E-2</v>
      </c>
      <c r="V22" s="16" t="n">
        <f t="shared" si="23"/>
        <v>6.2581662886295158E-2</v>
      </c>
      <c r="W22" s="16" t="n">
        <f t="shared" si="23"/>
        <v>5.3594660139125318E-2</v>
      </c>
      <c r="X22" s="16" t="n">
        <f t="shared" si="23"/>
        <v>5.2302089812937581E-2</v>
      </c>
      <c r="Y22" s="16" t="n">
        <f t="shared" si="23"/>
        <v>5.8840736656076434E-2</v>
      </c>
      <c r="Z22" s="16" t="n">
        <f t="shared" si="23"/>
        <v>4.4417760034521102E-2</v>
      </c>
      <c r="AA22" s="16" t="n">
        <f t="shared" si="23"/>
        <v>3.9424986388766403E-2</v>
      </c>
      <c r="AB22" s="16" t="n">
        <f t="shared" si="23"/>
        <v>3.2930005872150669E-2</v>
      </c>
      <c r="AC22" s="16" t="n">
        <f t="shared" si="23"/>
        <v>3.079785354790681E-2</v>
      </c>
      <c r="AD22" s="16" t="n">
        <f t="shared" si="23"/>
        <v>3.2223312086799231E-2</v>
      </c>
      <c r="AE22" s="16" t="n">
        <f t="shared" si="23"/>
        <v>2.9780590208605309E-2</v>
      </c>
      <c r="AF22" s="16" t="n">
        <f t="shared" si="23"/>
        <v>2.639091538499512E-2</v>
      </c>
      <c r="AG22" s="16" t="n">
        <f t="shared" si="23"/>
        <v>2.7429889947755019E-2</v>
      </c>
      <c r="AH22" s="16" t="n">
        <f t="shared" si="23"/>
        <v>3.5464171697130564E-2</v>
      </c>
    </row>
    <row r="23">
      <c r="A23" s="1" t="str">
        <f t="shared" si="21"/>
        <v>U.S. Big Five</v>
      </c>
      <c r="B23" s="16" t="e">
        <f t="shared" ref="B23:AH23" si="24">B14/B$18</f>
        <v>#VALUE!</v>
      </c>
      <c r="C23" s="16" t="e">
        <f t="shared" si="24"/>
        <v>#VALUE!</v>
      </c>
      <c r="D23" s="16" t="e">
        <f t="shared" si="24"/>
        <v>#VALUE!</v>
      </c>
      <c r="E23" s="16" t="e">
        <f t="shared" si="24"/>
        <v>#VALUE!</v>
      </c>
      <c r="F23" s="16" t="e">
        <f t="shared" si="24"/>
        <v>#VALUE!</v>
      </c>
      <c r="G23" s="16" t="e">
        <f t="shared" si="24"/>
        <v>#VALUE!</v>
      </c>
      <c r="H23" s="16" t="e">
        <f t="shared" si="24"/>
        <v>#VALUE!</v>
      </c>
      <c r="I23" s="16" t="e">
        <f t="shared" si="24"/>
        <v>#VALUE!</v>
      </c>
      <c r="J23" s="16" t="e">
        <f t="shared" si="24"/>
        <v>#VALUE!</v>
      </c>
      <c r="K23" s="16" t="e">
        <f t="shared" si="24"/>
        <v>#VALUE!</v>
      </c>
      <c r="L23" s="16" t="n">
        <f t="shared" si="24"/>
        <v>0.32191584129062634</v>
      </c>
      <c r="M23" s="16" t="n">
        <f t="shared" si="24"/>
        <v>0.31899793951351163</v>
      </c>
      <c r="N23" s="16" t="n">
        <f t="shared" si="24"/>
        <v>0.35332648125421073</v>
      </c>
      <c r="O23" s="16" t="n">
        <f t="shared" si="24"/>
        <v>0.33114958192210997</v>
      </c>
      <c r="P23" s="16" t="n">
        <f t="shared" si="24"/>
        <v>0.31649200483775497</v>
      </c>
      <c r="Q23" s="16" t="n">
        <f t="shared" si="24"/>
        <v>0.27808091107235317</v>
      </c>
      <c r="R23" s="16" t="n">
        <f t="shared" si="24"/>
        <v>0.29974759539800455</v>
      </c>
      <c r="S23" s="16" t="n">
        <f t="shared" si="24"/>
        <v>0.30059326573161438</v>
      </c>
      <c r="T23" s="16" t="n">
        <f t="shared" si="24"/>
        <v>0.27613821017923323</v>
      </c>
      <c r="U23" s="16" t="n">
        <f t="shared" si="24"/>
        <v>0.27996170237751372</v>
      </c>
      <c r="V23" s="16" t="n">
        <f t="shared" si="24"/>
        <v>0.26482319152166706</v>
      </c>
      <c r="W23" s="16" t="n">
        <f t="shared" si="24"/>
        <v>0.29460634320022805</v>
      </c>
      <c r="X23" s="16" t="n">
        <f t="shared" si="24"/>
        <v>0.29376201022546455</v>
      </c>
      <c r="Y23" s="16" t="n">
        <f t="shared" si="24"/>
        <v>0.31398637972749077</v>
      </c>
      <c r="Z23" s="16" t="n">
        <f t="shared" si="24"/>
        <v>0.28872497122196761</v>
      </c>
      <c r="AA23" s="16" t="n">
        <f t="shared" si="24"/>
        <v>0.29571110333787648</v>
      </c>
      <c r="AB23" s="16" t="n">
        <f t="shared" si="24"/>
        <v>0.34392345720879752</v>
      </c>
      <c r="AC23" s="16" t="n">
        <f t="shared" si="24"/>
        <v>0.35016244643018979</v>
      </c>
      <c r="AD23" s="16" t="n">
        <f t="shared" si="24"/>
        <v>0.31418316423514658</v>
      </c>
      <c r="AE23" s="16" t="n">
        <f t="shared" si="24"/>
        <v>0.32085543303305758</v>
      </c>
      <c r="AF23" s="16" t="n">
        <f t="shared" si="24"/>
        <v>0.36065347051954572</v>
      </c>
      <c r="AG23" s="16" t="n">
        <f t="shared" si="24"/>
        <v>0.29418208569527571</v>
      </c>
      <c r="AH23" s="16" t="e">
        <f t="shared" si="24"/>
        <v>#VALUE!</v>
      </c>
    </row>
    <row r="24">
      <c r="A24" s="1" t="str">
        <f t="shared" si="21"/>
        <v>U.S. Large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 t="n">
        <f t="shared" ref="L24:AH24" si="25">L15/L$18</f>
        <v>0.26306822862920043</v>
      </c>
      <c r="M24" s="16" t="n">
        <f t="shared" si="25"/>
        <v>0.24056033834351281</v>
      </c>
      <c r="N24" s="16" t="n">
        <f t="shared" si="25"/>
        <v>0.23517350698925923</v>
      </c>
      <c r="O24" s="16" t="n">
        <f t="shared" si="25"/>
        <v>0.27339574433616626</v>
      </c>
      <c r="P24" s="16" t="n">
        <f t="shared" si="25"/>
        <v>0.29754888126929685</v>
      </c>
      <c r="Q24" s="16" t="n">
        <f t="shared" si="25"/>
        <v>0.29410572700559678</v>
      </c>
      <c r="R24" s="16" t="n">
        <f t="shared" si="25"/>
        <v>0.28932444557891662</v>
      </c>
      <c r="S24" s="16" t="n">
        <f t="shared" si="25"/>
        <v>0.30446594093480184</v>
      </c>
      <c r="T24" s="16" t="n">
        <f t="shared" si="25"/>
        <v>0.32623897201419322</v>
      </c>
      <c r="U24" s="16" t="n">
        <f t="shared" si="25"/>
        <v>0.30323216574986095</v>
      </c>
      <c r="V24" s="16" t="n">
        <f t="shared" si="25"/>
        <v>0.31118274989797223</v>
      </c>
      <c r="W24" s="16" t="n">
        <f t="shared" si="25"/>
        <v>0.30388597684266239</v>
      </c>
      <c r="X24" s="16" t="n">
        <f t="shared" si="25"/>
        <v>0.31514210545660898</v>
      </c>
      <c r="Y24" s="16" t="n">
        <f t="shared" si="25"/>
        <v>0.30011461617681157</v>
      </c>
      <c r="Z24" s="16" t="n">
        <f t="shared" si="25"/>
        <v>0.3095246697148068</v>
      </c>
      <c r="AA24" s="16" t="n">
        <f t="shared" si="25"/>
        <v>0.30061161001081238</v>
      </c>
      <c r="AB24" s="16" t="n">
        <f t="shared" si="25"/>
        <v>0.27387948157461839</v>
      </c>
      <c r="AC24" s="16" t="n">
        <f t="shared" si="25"/>
        <v>0.26965146724877864</v>
      </c>
      <c r="AD24" s="16" t="n">
        <f t="shared" si="25"/>
        <v>0.28578615269580315</v>
      </c>
      <c r="AE24" s="16" t="n">
        <f t="shared" si="25"/>
        <v>0.27660390476500546</v>
      </c>
      <c r="AF24" s="16" t="n">
        <f t="shared" si="25"/>
        <v>0.25922112782725193</v>
      </c>
      <c r="AG24" s="16" t="n">
        <f t="shared" si="25"/>
        <v>0.30831904669156251</v>
      </c>
      <c r="AH24" s="16" t="e">
        <f t="shared" si="25"/>
        <v>#VALUE!</v>
      </c>
    </row>
    <row r="25">
      <c r="A25" s="1" t="str">
        <f t="shared" si="21"/>
        <v>U.S. Medium</v>
      </c>
      <c r="B25" s="16" t="e">
        <f t="shared" ref="B25:K25" si="26">B17/B$18</f>
        <v>#VALUE!</v>
      </c>
      <c r="C25" s="16" t="e">
        <f t="shared" si="26"/>
        <v>#VALUE!</v>
      </c>
      <c r="D25" s="16" t="e">
        <f t="shared" si="26"/>
        <v>#VALUE!</v>
      </c>
      <c r="E25" s="16" t="e">
        <f t="shared" si="26"/>
        <v>#VALUE!</v>
      </c>
      <c r="F25" s="16" t="e">
        <f t="shared" si="26"/>
        <v>#VALUE!</v>
      </c>
      <c r="G25" s="16" t="e">
        <f t="shared" si="26"/>
        <v>#VALUE!</v>
      </c>
      <c r="H25" s="16" t="e">
        <f t="shared" si="26"/>
        <v>#VALUE!</v>
      </c>
      <c r="I25" s="16" t="e">
        <f t="shared" si="26"/>
        <v>#VALUE!</v>
      </c>
      <c r="J25" s="16" t="e">
        <f t="shared" si="26"/>
        <v>#VALUE!</v>
      </c>
      <c r="K25" s="16" t="e">
        <f t="shared" si="26"/>
        <v>#VALUE!</v>
      </c>
      <c r="L25" s="16" t="n">
        <f t="shared" ref="L25:AH25" si="27">L16/L$18</f>
        <v>0.20952194259827978</v>
      </c>
      <c r="M25" s="16" t="n">
        <f t="shared" si="27"/>
        <v>0.24380302038426199</v>
      </c>
      <c r="N25" s="16" t="n">
        <f t="shared" si="27"/>
        <v>0.20800950648431255</v>
      </c>
      <c r="O25" s="16" t="n">
        <f t="shared" si="27"/>
        <v>0.19918339394779772</v>
      </c>
      <c r="P25" s="16" t="n">
        <f t="shared" si="27"/>
        <v>0.18198571489429341</v>
      </c>
      <c r="Q25" s="16" t="n">
        <f t="shared" si="27"/>
        <v>0.19267142748223171</v>
      </c>
      <c r="R25" s="16" t="n">
        <f t="shared" si="27"/>
        <v>0.17734516775588377</v>
      </c>
      <c r="S25" s="16" t="n">
        <f t="shared" si="27"/>
        <v>0.17909603106705385</v>
      </c>
      <c r="T25" s="16" t="n">
        <f t="shared" si="27"/>
        <v>0.18136763905111083</v>
      </c>
      <c r="U25" s="16" t="n">
        <f t="shared" si="27"/>
        <v>0.19215393741659928</v>
      </c>
      <c r="V25" s="16" t="n">
        <f t="shared" si="27"/>
        <v>0.18735008960279517</v>
      </c>
      <c r="W25" s="16" t="n">
        <f t="shared" si="27"/>
        <v>0.18336701944403497</v>
      </c>
      <c r="X25" s="16" t="n">
        <f t="shared" si="27"/>
        <v>0.17272476564949021</v>
      </c>
      <c r="Y25" s="16" t="n">
        <f t="shared" si="27"/>
        <v>0.16805302345947673</v>
      </c>
      <c r="Z25" s="16" t="n">
        <f t="shared" si="27"/>
        <v>0.16619632729869072</v>
      </c>
      <c r="AA25" s="16" t="n">
        <f t="shared" si="27"/>
        <v>0.17072569002526372</v>
      </c>
      <c r="AB25" s="16" t="n">
        <f t="shared" si="27"/>
        <v>0.15730526463203157</v>
      </c>
      <c r="AC25" s="16" t="n">
        <f t="shared" si="27"/>
        <v>0.16313975483006041</v>
      </c>
      <c r="AD25" s="16" t="n">
        <f t="shared" si="27"/>
        <v>0.17161957348211038</v>
      </c>
      <c r="AE25" s="16" t="n">
        <f t="shared" si="27"/>
        <v>0.18104352816917307</v>
      </c>
      <c r="AF25" s="16" t="n">
        <f t="shared" si="27"/>
        <v>0.17391143356212022</v>
      </c>
      <c r="AG25" s="16" t="n">
        <f t="shared" si="27"/>
        <v>0.17647781911871899</v>
      </c>
      <c r="AH25" s="16" t="n">
        <f t="shared" si="27"/>
        <v>0.76176351175986756</v>
      </c>
    </row>
    <row r="26">
      <c r="A26" s="1" t="str">
        <f t="shared" si="21"/>
        <v>U.S. Small</v>
      </c>
      <c r="B26" s="16" t="e">
        <f>#REF!/B$18</f>
        <v>#REF!</v>
      </c>
      <c r="C26" s="16" t="e">
        <f>#REF!/C$18</f>
        <v>#REF!</v>
      </c>
      <c r="D26" s="16" t="e">
        <f>#REF!/D$18</f>
        <v>#REF!</v>
      </c>
      <c r="E26" s="16" t="e">
        <f>#REF!/E$18</f>
        <v>#REF!</v>
      </c>
      <c r="F26" s="16" t="e">
        <f>#REF!/F$18</f>
        <v>#REF!</v>
      </c>
      <c r="G26" s="16" t="e">
        <f>#REF!/G$18</f>
        <v>#REF!</v>
      </c>
      <c r="H26" s="16" t="e">
        <f>#REF!/H$18</f>
        <v>#REF!</v>
      </c>
      <c r="I26" s="16" t="e">
        <f>#REF!/I$18</f>
        <v>#REF!</v>
      </c>
      <c r="J26" s="16" t="e">
        <f>#REF!/J$18</f>
        <v>#REF!</v>
      </c>
      <c r="K26" s="16" t="e">
        <f>#REF!/K$18</f>
        <v>#REF!</v>
      </c>
      <c r="L26" s="16" t="n">
        <f t="shared" ref="L26:AH26" si="28">L17/L$18</f>
        <v>0.15582191950390356</v>
      </c>
      <c r="M26" s="16" t="n">
        <f t="shared" si="28"/>
        <v>0.15112582841674041</v>
      </c>
      <c r="N26" s="16" t="n">
        <f t="shared" si="28"/>
        <v>0.15405285531849708</v>
      </c>
      <c r="O26" s="16" t="n">
        <f t="shared" si="28"/>
        <v>0.1544366399019069</v>
      </c>
      <c r="P26" s="16" t="n">
        <f t="shared" si="28"/>
        <v>0.15163333570433213</v>
      </c>
      <c r="Q26" s="16" t="n">
        <f t="shared" si="28"/>
        <v>0.1634545608289876</v>
      </c>
      <c r="R26" s="16" t="n">
        <f t="shared" si="28"/>
        <v>0.15450535388095105</v>
      </c>
      <c r="S26" s="16" t="n">
        <f t="shared" si="28"/>
        <v>0.15182554778155249</v>
      </c>
      <c r="T26" s="16" t="n">
        <f t="shared" si="28"/>
        <v>0.14504472195848345</v>
      </c>
      <c r="U26" s="16" t="n">
        <f t="shared" si="28"/>
        <v>0.15534724680948325</v>
      </c>
      <c r="V26" s="16" t="n">
        <f t="shared" si="28"/>
        <v>0.15997776690672214</v>
      </c>
      <c r="W26" s="16" t="n">
        <f t="shared" si="28"/>
        <v>0.15279581229767458</v>
      </c>
      <c r="X26" s="16" t="n">
        <f t="shared" si="28"/>
        <v>0.15744856870311025</v>
      </c>
      <c r="Y26" s="16" t="n">
        <f t="shared" si="28"/>
        <v>0.15375693017794545</v>
      </c>
      <c r="Z26" s="16" t="n">
        <f t="shared" si="28"/>
        <v>0.18873425635949204</v>
      </c>
      <c r="AA26" s="16" t="n">
        <f t="shared" si="28"/>
        <v>0.19145902714957072</v>
      </c>
      <c r="AB26" s="16" t="n">
        <f t="shared" si="28"/>
        <v>0.18939242617465471</v>
      </c>
      <c r="AC26" s="16" t="n">
        <f t="shared" si="28"/>
        <v>0.18454080635610934</v>
      </c>
      <c r="AD26" s="16" t="n">
        <f t="shared" si="28"/>
        <v>0.1955172070869865</v>
      </c>
      <c r="AE26" s="16" t="n">
        <f t="shared" si="28"/>
        <v>0.1907252366866809</v>
      </c>
      <c r="AF26" s="16" t="n">
        <f t="shared" si="28"/>
        <v>0.17961100912241212</v>
      </c>
      <c r="AG26" s="16" t="n">
        <f t="shared" si="28"/>
        <v>0.19160266688088923</v>
      </c>
      <c r="AH26" s="16" t="n">
        <f t="shared" si="28"/>
        <v>0.20271609126399229</v>
      </c>
    </row>
    <row r="31">
      <c r="J31" s="46"/>
    </row>
    <row r="35">
      <c r="A35" s="32"/>
      <c r="B35" s="20"/>
      <c r="C35" s="20"/>
      <c r="D35" s="20"/>
      <c r="E35" s="16"/>
      <c r="F35" s="16"/>
      <c r="G35" s="16"/>
      <c r="H35" s="16"/>
      <c r="I35" s="1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1" topLeftCell="B1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7.85546875" hidden="0" customWidth="1"/>
    <col min="2" max="2" width="8" hidden="1" customWidth="1"/>
    <col min="3" max="3" width="7.85546875" hidden="1" customWidth="1"/>
    <col min="4" max="4" width="7.85546875" hidden="1" customWidth="1"/>
    <col min="5" max="5" width="9.85546875" hidden="1" customWidth="1"/>
    <col min="6" max="6" width="9.85546875" hidden="1" customWidth="1"/>
    <col min="7" max="7" width="10.85546875" hidden="1" customWidth="1"/>
    <col min="8" max="8" width="10.85546875" hidden="1" customWidth="1"/>
    <col min="9" max="9" width="10.85546875" hidden="1" customWidth="1"/>
    <col min="10" max="10" width="7.85546875" hidden="1" customWidth="1"/>
    <col min="11" max="11" width="7.85546875" hidden="1" customWidth="1"/>
    <col min="12" max="12" width="7.85546875" hidden="1" customWidth="1"/>
    <col min="13" max="13" width="7.85546875" hidden="1" customWidth="1"/>
    <col min="14" max="14" width="7.85546875" hidden="1" customWidth="1"/>
    <col min="15" max="15" width="7.85546875" hidden="1" customWidth="1"/>
    <col min="16" max="16" width="7.85546875" hidden="1" customWidth="1"/>
    <col min="17" max="17" width="7.85546875" hidden="1" customWidth="1"/>
    <col min="18" max="18" width="7.85546875" hidden="1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</cols>
  <sheetData>
    <row r="1">
      <c r="A1" s="1" t="s">
        <v>107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J1" s="1" t="n">
        <v>1000000000</v>
      </c>
    </row>
    <row r="2">
      <c r="A2" s="14" t="s">
        <v>106</v>
      </c>
      <c r="L2" s="9" t="n">
        <v>74734263.211500004</v>
      </c>
      <c r="M2" s="9" t="n">
        <v>651380321.62689996</v>
      </c>
      <c r="N2" s="9" t="n">
        <v>2368161460.2788</v>
      </c>
      <c r="O2" s="9" t="n">
        <v>387322869.02270001</v>
      </c>
      <c r="P2" s="9" t="n">
        <v>867173736.755</v>
      </c>
      <c r="Q2" s="9" t="n">
        <v>1793294442.1152</v>
      </c>
      <c r="R2" s="9" t="n">
        <v>8986530381.4568005</v>
      </c>
      <c r="S2" s="9" t="n">
        <v>28853574136.0881</v>
      </c>
      <c r="T2" s="9" t="n">
        <v>32927067509.198399</v>
      </c>
      <c r="U2" s="9" t="n">
        <v>27985395232.931801</v>
      </c>
      <c r="V2" s="9" t="n">
        <v>26925939144.233101</v>
      </c>
      <c r="W2" s="9" t="n">
        <v>25383687854.375801</v>
      </c>
      <c r="X2" s="9" t="n">
        <v>23787504920.623001</v>
      </c>
      <c r="Y2" s="9" t="n">
        <v>19382392583.226101</v>
      </c>
      <c r="Z2" s="9" t="n">
        <v>30746772021.980701</v>
      </c>
      <c r="AA2" s="9" t="n">
        <v>27795380312.430199</v>
      </c>
      <c r="AB2" s="9" t="n">
        <v>28805789808.569698</v>
      </c>
      <c r="AC2" s="9" t="n">
        <v>29380061003.652199</v>
      </c>
      <c r="AD2" s="9" t="n">
        <v>33683816839.441399</v>
      </c>
      <c r="AE2" s="9" t="n">
        <v>28425232580.614498</v>
      </c>
      <c r="AF2" s="9" t="n">
        <v>28180294990.008202</v>
      </c>
      <c r="AG2" s="9" t="n">
        <v>28903444272.5256</v>
      </c>
      <c r="AH2" s="9" t="n">
        <v>37196056128.799599</v>
      </c>
    </row>
    <row r="3">
      <c r="A3" s="14" t="s">
        <v>105</v>
      </c>
      <c r="L3" s="9" t="n">
        <v>343143083.98189998</v>
      </c>
      <c r="M3" s="9" t="n">
        <v>512644115.16219997</v>
      </c>
      <c r="N3" s="9" t="n">
        <v>1551584506.2706001</v>
      </c>
      <c r="O3" s="9" t="n">
        <v>3166422553.0117002</v>
      </c>
      <c r="P3" s="9" t="n">
        <v>3417904548.6293998</v>
      </c>
      <c r="Q3" s="9" t="n">
        <v>6664511713.4476004</v>
      </c>
      <c r="R3" s="9" t="n">
        <v>12823109073.123199</v>
      </c>
      <c r="S3" s="9" t="n">
        <v>32569085750.852901</v>
      </c>
      <c r="T3" s="9" t="n">
        <v>41280009155.539001</v>
      </c>
      <c r="U3" s="9" t="n">
        <v>38821614630.910202</v>
      </c>
      <c r="V3" s="9" t="n">
        <v>41828439775.151001</v>
      </c>
      <c r="W3" s="9" t="n">
        <v>45956576086.689903</v>
      </c>
      <c r="X3" s="9" t="n">
        <v>41292376558.069504</v>
      </c>
      <c r="Y3" s="9" t="n">
        <v>27466301025.5896</v>
      </c>
      <c r="Z3" s="9" t="n">
        <v>24160509911.494999</v>
      </c>
      <c r="AA3" s="9" t="n">
        <v>26125702552.733601</v>
      </c>
      <c r="AB3" s="9" t="n">
        <v>24403593432.989101</v>
      </c>
      <c r="AC3" s="9" t="n">
        <v>33231234836.637001</v>
      </c>
      <c r="AD3" s="9" t="n">
        <v>28223725329.3186</v>
      </c>
      <c r="AE3" s="9" t="n">
        <v>25022054392.154202</v>
      </c>
      <c r="AF3" s="9" t="n">
        <v>28271067074.708698</v>
      </c>
      <c r="AG3" s="9" t="n">
        <v>33307847113.324799</v>
      </c>
      <c r="AH3" s="9" t="n">
        <v>35038766999.566597</v>
      </c>
    </row>
    <row r="4">
      <c r="A4" s="14" t="s">
        <v>104</v>
      </c>
      <c r="B4" s="1" t="n">
        <v>2200000</v>
      </c>
      <c r="C4" s="1" t="n">
        <v>387000</v>
      </c>
      <c r="D4" s="1" t="n">
        <v>2335875</v>
      </c>
      <c r="E4" s="1" t="n">
        <v>4100000</v>
      </c>
      <c r="F4" s="1" t="n">
        <v>1450000</v>
      </c>
      <c r="G4" s="1" t="n">
        <v>600000</v>
      </c>
      <c r="H4" s="1" t="n">
        <v>-245000</v>
      </c>
      <c r="L4" s="9" t="n">
        <v>995882938.29040003</v>
      </c>
      <c r="M4" s="9" t="n">
        <v>1721774082.7525001</v>
      </c>
      <c r="N4" s="9" t="n">
        <v>3795325537.2677999</v>
      </c>
      <c r="O4" s="9" t="n">
        <v>8252707034.8617001</v>
      </c>
      <c r="P4" s="9" t="n">
        <v>6009659447.8282003</v>
      </c>
      <c r="Q4" s="9" t="n">
        <v>8144957842.5763998</v>
      </c>
      <c r="R4" s="9" t="n">
        <v>13533320831.6283</v>
      </c>
      <c r="S4" s="9" t="n">
        <v>41077082691.888298</v>
      </c>
      <c r="T4" s="9" t="n">
        <v>53088966473.818199</v>
      </c>
      <c r="U4" s="9" t="n">
        <v>62162337873.0952</v>
      </c>
      <c r="V4" s="9" t="n">
        <v>65979975873.575699</v>
      </c>
      <c r="W4" s="9" t="n">
        <v>67159625346.901299</v>
      </c>
      <c r="X4" s="9" t="n">
        <v>62601163534.642502</v>
      </c>
      <c r="Y4" s="9" t="n">
        <v>50539126429.767998</v>
      </c>
      <c r="Z4" s="9" t="n">
        <v>51540551317.634804</v>
      </c>
      <c r="AA4" s="9" t="n">
        <v>48770798539.295998</v>
      </c>
      <c r="AB4" s="9" t="n">
        <v>50284234718.146301</v>
      </c>
      <c r="AC4" s="9" t="n">
        <v>49643715607.934799</v>
      </c>
      <c r="AD4" s="9" t="n">
        <v>55218588812.1623</v>
      </c>
      <c r="AE4" s="9" t="n">
        <v>54794017523.1987</v>
      </c>
      <c r="AF4" s="9" t="n">
        <v>63591669275.552902</v>
      </c>
      <c r="AG4" s="9" t="n">
        <v>71696596521.525803</v>
      </c>
      <c r="AH4" s="9" t="n">
        <v>67780932728.229897</v>
      </c>
    </row>
    <row r="5">
      <c r="A5" s="14" t="s">
        <v>103</v>
      </c>
      <c r="K5" s="1" t="n">
        <v>3325939</v>
      </c>
      <c r="L5" s="9" t="n">
        <v>1135593048.9812</v>
      </c>
      <c r="M5" s="9" t="n">
        <v>4067937041.4717999</v>
      </c>
      <c r="N5" s="9" t="n">
        <v>2792693264.6062999</v>
      </c>
      <c r="O5" s="9" t="n">
        <v>5571766955.4327002</v>
      </c>
      <c r="P5" s="9" t="n">
        <v>5620711523.7356005</v>
      </c>
      <c r="Q5" s="9" t="n">
        <v>9249944035.8232994</v>
      </c>
      <c r="R5" s="9" t="n">
        <v>16313105999.320601</v>
      </c>
      <c r="S5" s="9" t="n">
        <v>49317656825.889702</v>
      </c>
      <c r="T5" s="9" t="n">
        <v>64368328194.997299</v>
      </c>
      <c r="U5" s="9" t="n">
        <v>71984940214.294296</v>
      </c>
      <c r="V5" s="9" t="n">
        <v>67754978414.387199</v>
      </c>
      <c r="W5" s="9" t="n">
        <v>64590703986.358398</v>
      </c>
      <c r="X5" s="9" t="n">
        <v>67600449312.0504</v>
      </c>
      <c r="Y5" s="9" t="n">
        <v>51207024816.834198</v>
      </c>
      <c r="Z5" s="9" t="n">
        <v>41646318801.192497</v>
      </c>
      <c r="AA5" s="9" t="n">
        <v>42797866233.249702</v>
      </c>
      <c r="AB5" s="9" t="n">
        <v>47604599900.522797</v>
      </c>
      <c r="AC5" s="9" t="n">
        <v>57417582802.440697</v>
      </c>
      <c r="AD5" s="9" t="n">
        <v>65349791331.384003</v>
      </c>
      <c r="AE5" s="9" t="n">
        <v>72771054780.524704</v>
      </c>
      <c r="AF5" s="9" t="n">
        <v>92910146052.974106</v>
      </c>
      <c r="AG5" s="9" t="n">
        <v>59642226682.514198</v>
      </c>
      <c r="AH5" s="9" t="n">
        <v>64926634685.570801</v>
      </c>
    </row>
    <row r="6">
      <c r="A6" s="14" t="s">
        <v>102</v>
      </c>
      <c r="B6" s="1" t="n">
        <v>1135000</v>
      </c>
      <c r="C6" s="1" t="n">
        <v>3869000</v>
      </c>
      <c r="E6" s="1" t="n">
        <v>2766869</v>
      </c>
      <c r="F6" s="1" t="n">
        <v>1621810</v>
      </c>
      <c r="G6" s="1" t="n">
        <v>486569</v>
      </c>
      <c r="H6" s="1" t="n">
        <v>262350</v>
      </c>
      <c r="K6" s="1" t="n">
        <v>2850000</v>
      </c>
      <c r="L6" s="9" t="n">
        <v>2488488999.5</v>
      </c>
      <c r="M6" s="9" t="n">
        <v>3583957397.1739001</v>
      </c>
      <c r="N6" s="9" t="n">
        <v>5814182755.0032997</v>
      </c>
      <c r="O6" s="9" t="n">
        <v>7422257917.9743004</v>
      </c>
      <c r="P6" s="9" t="n">
        <v>12426924424.976101</v>
      </c>
      <c r="Q6" s="9" t="n">
        <v>12419814135.746</v>
      </c>
      <c r="R6" s="9" t="n">
        <v>17677199481.875999</v>
      </c>
      <c r="S6" s="9" t="n">
        <v>43002041756.501999</v>
      </c>
      <c r="T6" s="9" t="n">
        <v>61457781271.386101</v>
      </c>
      <c r="U6" s="9" t="n">
        <v>64899036462.690498</v>
      </c>
      <c r="V6" s="9" t="n">
        <v>63574178116.928596</v>
      </c>
      <c r="W6" s="9" t="n">
        <v>63728834599.232498</v>
      </c>
      <c r="X6" s="9" t="n">
        <v>65817077325.097603</v>
      </c>
      <c r="Y6" s="9" t="n">
        <v>66983168547.274902</v>
      </c>
      <c r="Z6" s="9" t="n">
        <v>58302878157.800598</v>
      </c>
      <c r="AA6" s="9" t="n">
        <v>58391505511.951897</v>
      </c>
      <c r="AB6" s="9" t="n">
        <v>65460542333.193802</v>
      </c>
      <c r="AC6" s="9" t="n">
        <v>68056042692.304298</v>
      </c>
      <c r="AD6" s="9" t="n">
        <v>80072930295.397003</v>
      </c>
      <c r="AE6" s="9" t="n">
        <v>85834643448.606598</v>
      </c>
      <c r="AF6" s="9" t="n">
        <v>82782124132.788406</v>
      </c>
      <c r="AG6" s="9" t="n">
        <v>73877939214.123093</v>
      </c>
      <c r="AH6" s="9" t="n">
        <v>80454000329.945099</v>
      </c>
    </row>
    <row r="7">
      <c r="A7" s="14" t="s">
        <v>101</v>
      </c>
      <c r="B7" s="1" t="n">
        <v>1499432000</v>
      </c>
      <c r="C7" s="1" t="n">
        <v>237541000</v>
      </c>
      <c r="D7" s="1" t="n">
        <v>364081104</v>
      </c>
      <c r="E7" s="1" t="n">
        <v>313330343</v>
      </c>
      <c r="F7" s="1" t="n">
        <v>543901007</v>
      </c>
      <c r="G7" s="1" t="n">
        <v>665199848</v>
      </c>
      <c r="H7" s="1" t="n">
        <v>7555413</v>
      </c>
      <c r="I7" s="1" t="n">
        <v>38487552</v>
      </c>
      <c r="J7" s="1" t="n">
        <v>1052459050</v>
      </c>
      <c r="K7" s="1" t="n">
        <v>986981234</v>
      </c>
      <c r="L7" s="9" t="n">
        <v>5014807464.1224003</v>
      </c>
      <c r="M7" s="9" t="n">
        <v>8060151587.7767</v>
      </c>
      <c r="N7" s="9" t="n">
        <v>17072736535.813601</v>
      </c>
      <c r="O7" s="9" t="n">
        <v>29950073467.281898</v>
      </c>
      <c r="P7" s="9" t="n">
        <v>39566814730.4011</v>
      </c>
      <c r="Q7" s="9" t="n">
        <v>51008975112.273201</v>
      </c>
      <c r="R7" s="9" t="n">
        <v>64541723457.999603</v>
      </c>
      <c r="S7" s="9" t="n">
        <v>80609678453.965103</v>
      </c>
      <c r="T7" s="9" t="n">
        <v>93538197251.542999</v>
      </c>
      <c r="U7" s="9" t="n">
        <v>92140510262.980499</v>
      </c>
      <c r="V7" s="9" t="n">
        <v>81915627059.026596</v>
      </c>
      <c r="W7" s="9" t="n">
        <v>89069076024.923492</v>
      </c>
      <c r="X7" s="9" t="n">
        <v>90500551439.018707</v>
      </c>
      <c r="Y7" s="9" t="n">
        <v>85578634929.048004</v>
      </c>
      <c r="Z7" s="9" t="n">
        <v>73951221508.0233</v>
      </c>
      <c r="AA7" s="9" t="n">
        <v>67573667531.306099</v>
      </c>
      <c r="AB7" s="9" t="n">
        <v>79314140342.653793</v>
      </c>
      <c r="AC7" s="9" t="n">
        <v>80897491236.198593</v>
      </c>
      <c r="AD7" s="9" t="n">
        <v>95055711336.286194</v>
      </c>
      <c r="AE7" s="9" t="n">
        <v>116942164661.524</v>
      </c>
      <c r="AF7" s="9" t="n">
        <v>125219210141.198</v>
      </c>
      <c r="AG7" s="9" t="n">
        <v>118042871168.746</v>
      </c>
      <c r="AH7" s="9" t="n">
        <v>128366996189.12199</v>
      </c>
    </row>
    <row r="8">
      <c r="A8" s="14" t="s">
        <v>6</v>
      </c>
      <c r="B8" s="1" t="n">
        <v>118847362405</v>
      </c>
      <c r="C8" s="1" t="n">
        <v>135912396844</v>
      </c>
      <c r="D8" s="1" t="n">
        <v>123040243571</v>
      </c>
      <c r="E8" s="1" t="n">
        <v>121053184930</v>
      </c>
      <c r="F8" s="1" t="n">
        <v>116614929908</v>
      </c>
      <c r="G8" s="1" t="n">
        <v>115925728451</v>
      </c>
      <c r="H8" s="1" t="n">
        <v>118441206335</v>
      </c>
      <c r="I8" s="1" t="n">
        <v>115943664327</v>
      </c>
      <c r="J8" s="1" t="n">
        <v>115913423117</v>
      </c>
      <c r="K8" s="1" t="n">
        <v>121191879315</v>
      </c>
      <c r="L8" s="9" t="n">
        <v>122125836708.3</v>
      </c>
      <c r="M8" s="9" t="n">
        <v>125416521672.99699</v>
      </c>
      <c r="N8" s="9" t="n">
        <v>136401878547.51401</v>
      </c>
      <c r="O8" s="9" t="n">
        <v>156875696218.509</v>
      </c>
      <c r="P8" s="9" t="n">
        <v>161838916766.526</v>
      </c>
      <c r="Q8" s="9" t="n">
        <v>176437763017.32101</v>
      </c>
      <c r="R8" s="9" t="n">
        <v>161350026752.85999</v>
      </c>
      <c r="S8" s="9" t="n">
        <v>52711686497.3843</v>
      </c>
      <c r="T8" s="9" t="n">
        <v>31298361446.018398</v>
      </c>
      <c r="U8" s="9" t="n">
        <v>23537398240.376202</v>
      </c>
      <c r="V8" s="9" t="n">
        <v>14424730457.7055</v>
      </c>
      <c r="W8" s="9" t="n">
        <v>12677411705.6807</v>
      </c>
      <c r="X8" s="9" t="n">
        <v>6037307566.0851002</v>
      </c>
      <c r="Y8" s="9" t="n">
        <v>5424404010.9406004</v>
      </c>
      <c r="Z8" s="9" t="n">
        <v>2936110261.3720999</v>
      </c>
      <c r="AA8" s="9" t="n">
        <v>2729571085.6568999</v>
      </c>
      <c r="AB8" s="9" t="n">
        <v>2488885807.1566</v>
      </c>
      <c r="AC8" s="9" t="n">
        <v>1996262223.1705999</v>
      </c>
      <c r="AD8" s="9" t="n">
        <v>1351366862.3722999</v>
      </c>
      <c r="AE8" s="9" t="n">
        <v>66327775.323100001</v>
      </c>
      <c r="AF8" s="9" t="n">
        <v>866228576.0948</v>
      </c>
      <c r="AG8" s="9" t="n">
        <v>1591695367.0882001</v>
      </c>
      <c r="AH8" s="9" t="n">
        <v>618292121.03869998</v>
      </c>
    </row>
    <row r="9">
      <c r="A9" s="1" t="s">
        <v>36</v>
      </c>
      <c r="B9" s="9" t="n">
        <f t="shared" ref="B9:AH9" si="0">SUBTOTAL(9,B2:B8)</f>
        <v>120350129405</v>
      </c>
      <c r="C9" s="9" t="n">
        <f t="shared" si="0"/>
        <v>136154193844</v>
      </c>
      <c r="D9" s="9" t="n">
        <f t="shared" si="0"/>
        <v>123406660550</v>
      </c>
      <c r="E9" s="9" t="n">
        <f t="shared" si="0"/>
        <v>121373382142</v>
      </c>
      <c r="F9" s="9" t="n">
        <f t="shared" si="0"/>
        <v>117161902725</v>
      </c>
      <c r="G9" s="9" t="n">
        <f t="shared" si="0"/>
        <v>116592014868</v>
      </c>
      <c r="H9" s="9" t="n">
        <f t="shared" si="0"/>
        <v>118448779098</v>
      </c>
      <c r="I9" s="9" t="n">
        <f t="shared" si="0"/>
        <v>115982151879</v>
      </c>
      <c r="J9" s="9" t="n">
        <f t="shared" si="0"/>
        <v>116965882167</v>
      </c>
      <c r="K9" s="9" t="n">
        <f t="shared" si="0"/>
        <v>122185036488</v>
      </c>
      <c r="L9" s="9" t="n">
        <f t="shared" si="0"/>
        <v>132178486506.38741</v>
      </c>
      <c r="M9" s="9" t="n">
        <f t="shared" si="0"/>
        <v>144014366218.961</v>
      </c>
      <c r="N9" s="9" t="n">
        <f t="shared" si="0"/>
        <v>169796562606.75439</v>
      </c>
      <c r="O9" s="9" t="n">
        <f t="shared" si="0"/>
        <v>211626247016.09399</v>
      </c>
      <c r="P9" s="9" t="n">
        <f t="shared" si="0"/>
        <v>229748105178.85141</v>
      </c>
      <c r="Q9" s="9" t="n">
        <f t="shared" si="0"/>
        <v>265719260299.30273</v>
      </c>
      <c r="R9" s="9" t="n">
        <f t="shared" si="0"/>
        <v>295225015978.26453</v>
      </c>
      <c r="S9" s="9" t="n">
        <f t="shared" si="0"/>
        <v>328140806112.57037</v>
      </c>
      <c r="T9" s="9" t="n">
        <f t="shared" si="0"/>
        <v>377958711302.50043</v>
      </c>
      <c r="U9" s="9" t="n">
        <f t="shared" si="0"/>
        <v>381531232917.27869</v>
      </c>
      <c r="V9" s="9" t="n">
        <f t="shared" si="0"/>
        <v>362403868841.00769</v>
      </c>
      <c r="W9" s="9" t="n">
        <f t="shared" si="0"/>
        <v>368565915604.16217</v>
      </c>
      <c r="X9" s="9" t="n">
        <f t="shared" si="0"/>
        <v>357636430655.58679</v>
      </c>
      <c r="Y9" s="9" t="n">
        <f t="shared" si="0"/>
        <v>306581052342.68146</v>
      </c>
      <c r="Z9" s="9" t="n">
        <f t="shared" si="0"/>
        <v>283284361979.49896</v>
      </c>
      <c r="AA9" s="9" t="n">
        <f t="shared" si="0"/>
        <v>274184491766.62439</v>
      </c>
      <c r="AB9" s="9" t="n">
        <f t="shared" si="0"/>
        <v>298361786343.23212</v>
      </c>
      <c r="AC9" s="9" t="n">
        <f t="shared" si="0"/>
        <v>320622390402.3382</v>
      </c>
      <c r="AD9" s="9" t="n">
        <f t="shared" si="0"/>
        <v>358955930806.36182</v>
      </c>
      <c r="AE9" s="9" t="n">
        <f t="shared" si="0"/>
        <v>383855495161.94586</v>
      </c>
      <c r="AF9" s="9" t="n">
        <f t="shared" si="0"/>
        <v>421820740243.32507</v>
      </c>
      <c r="AG9" s="9" t="n">
        <f t="shared" si="0"/>
        <v>387062620339.84772</v>
      </c>
      <c r="AH9" s="9" t="n">
        <f t="shared" si="0"/>
        <v>414381679182.27271</v>
      </c>
    </row>
    <row r="11">
      <c r="A11" s="1" t="str">
        <f t="shared" ref="A11:AH11" si="1">A1</f>
        <v>UnmodifiedUltimateDurationCategory</v>
      </c>
      <c r="B11" s="1" t="n">
        <f t="shared" si="1"/>
        <v>1990</v>
      </c>
      <c r="C11" s="1" t="n">
        <f t="shared" si="1"/>
        <v>1991</v>
      </c>
      <c r="D11" s="1" t="n">
        <f t="shared" si="1"/>
        <v>1992</v>
      </c>
      <c r="E11" s="1" t="n">
        <f t="shared" si="1"/>
        <v>1993</v>
      </c>
      <c r="F11" s="1" t="n">
        <f t="shared" si="1"/>
        <v>1994</v>
      </c>
      <c r="G11" s="1" t="n">
        <f t="shared" si="1"/>
        <v>1995</v>
      </c>
      <c r="H11" s="1" t="n">
        <f t="shared" si="1"/>
        <v>1996</v>
      </c>
      <c r="I11" s="1" t="n">
        <f t="shared" si="1"/>
        <v>1997</v>
      </c>
      <c r="J11" s="1" t="n">
        <f t="shared" si="1"/>
        <v>1998</v>
      </c>
      <c r="K11" s="1" t="n">
        <f t="shared" si="1"/>
        <v>1999</v>
      </c>
      <c r="L11" s="1" t="n">
        <f t="shared" si="1"/>
        <v>2000</v>
      </c>
      <c r="M11" s="1" t="n">
        <f t="shared" si="1"/>
        <v>2001</v>
      </c>
      <c r="N11" s="1" t="n">
        <f t="shared" si="1"/>
        <v>2002</v>
      </c>
      <c r="O11" s="1" t="n">
        <f t="shared" si="1"/>
        <v>2003</v>
      </c>
      <c r="P11" s="1" t="n">
        <f t="shared" si="1"/>
        <v>2004</v>
      </c>
      <c r="Q11" s="1" t="n">
        <f t="shared" si="1"/>
        <v>2005</v>
      </c>
      <c r="R11" s="1" t="n">
        <f t="shared" si="1"/>
        <v>2006</v>
      </c>
      <c r="S11" s="1" t="n">
        <f t="shared" si="1"/>
        <v>2007</v>
      </c>
      <c r="T11" s="1" t="n">
        <f t="shared" si="1"/>
        <v>2008</v>
      </c>
      <c r="U11" s="1" t="n">
        <f t="shared" si="1"/>
        <v>2009</v>
      </c>
      <c r="V11" s="1" t="n">
        <f t="shared" si="1"/>
        <v>2010</v>
      </c>
      <c r="W11" s="1" t="n">
        <f t="shared" si="1"/>
        <v>2011</v>
      </c>
      <c r="X11" s="1" t="n">
        <f t="shared" si="1"/>
        <v>2012</v>
      </c>
      <c r="Y11" s="1" t="n">
        <f t="shared" si="1"/>
        <v>2013</v>
      </c>
      <c r="Z11" s="1" t="n">
        <f t="shared" si="1"/>
        <v>2014</v>
      </c>
      <c r="AA11" s="1" t="n">
        <f t="shared" si="1"/>
        <v>2015</v>
      </c>
      <c r="AB11" s="1" t="n">
        <f t="shared" si="1"/>
        <v>2016</v>
      </c>
      <c r="AC11" s="1" t="n">
        <f t="shared" si="1"/>
        <v>2017</v>
      </c>
      <c r="AD11" s="1" t="n">
        <f t="shared" si="1"/>
        <v>2018</v>
      </c>
      <c r="AE11" s="1" t="n">
        <f t="shared" si="1"/>
        <v>2019</v>
      </c>
      <c r="AF11" s="1" t="n">
        <f t="shared" si="1"/>
        <v>2020</v>
      </c>
      <c r="AG11" s="1" t="n">
        <f t="shared" si="1"/>
        <v>2021</v>
      </c>
      <c r="AH11" s="1" t="n">
        <f t="shared" si="1"/>
        <v>2022</v>
      </c>
      <c r="AK11" s="19" t="n">
        <f t="shared" ref="AK11:AK18" si="2">AA11</f>
        <v>2015</v>
      </c>
      <c r="AL11" s="19" t="n">
        <f t="shared" ref="AL11:AM18" si="3">AG11</f>
        <v>2021</v>
      </c>
      <c r="AM11" s="19" t="n">
        <f t="shared" si="3"/>
        <v>2022</v>
      </c>
      <c r="AN11" s="19" t="str">
        <f>AL11&amp;"-"&amp;$AM11</f>
        <v>2021-2022</v>
      </c>
      <c r="AO11" s="19" t="str">
        <f>AK11&amp;"-"&amp;$AM11</f>
        <v>2015-2022</v>
      </c>
      <c r="AP11" s="19" t="str">
        <f>"Share "&amp;AH11</f>
        <v>Share 2022</v>
      </c>
      <c r="AQ11" s="19" t="str">
        <f>"Share "&amp;AG11</f>
        <v>Share 2021</v>
      </c>
      <c r="AR11" s="1" t="s">
        <v>89</v>
      </c>
    </row>
    <row r="12">
      <c r="A12" s="1" t="str">
        <f t="shared" ref="A12:A19" si="4">A2</f>
        <v>&lt;=2 Months</v>
      </c>
      <c r="B12" s="66" t="str">
        <f t="shared" ref="B12:AH12" si="5">IF(B2="","",B2/VLOOKUP(B$11,deflator,2,FALSE)/$AJ$1)</f>
      </c>
      <c r="C12" s="66" t="str">
        <f t="shared" si="5"/>
      </c>
      <c r="D12" s="66" t="str">
        <f t="shared" si="5"/>
      </c>
      <c r="E12" s="66" t="str">
        <f t="shared" si="5"/>
      </c>
      <c r="F12" s="66" t="str">
        <f t="shared" si="5"/>
      </c>
      <c r="G12" s="66" t="str">
        <f t="shared" si="5"/>
      </c>
      <c r="H12" s="66" t="str">
        <f t="shared" si="5"/>
      </c>
      <c r="I12" s="66" t="str">
        <f t="shared" si="5"/>
      </c>
      <c r="J12" s="66" t="str">
        <f t="shared" si="5"/>
      </c>
      <c r="K12" s="66" t="str">
        <f t="shared" si="5"/>
      </c>
      <c r="L12" s="66" t="n">
        <f t="shared" si="5"/>
        <v>0.12075039481817923</v>
      </c>
      <c r="M12" s="66" t="n">
        <f t="shared" si="5"/>
        <v>1.0275375666824826</v>
      </c>
      <c r="N12" s="66" t="n">
        <f t="shared" si="5"/>
        <v>3.6776738524080552</v>
      </c>
      <c r="O12" s="66" t="n">
        <f t="shared" si="5"/>
        <v>0.59021743610003374</v>
      </c>
      <c r="P12" s="66" t="n">
        <f t="shared" si="5"/>
        <v>1.2899030078022011</v>
      </c>
      <c r="Q12" s="66" t="n">
        <f t="shared" si="5"/>
        <v>2.5888979608370057</v>
      </c>
      <c r="R12" s="66" t="n">
        <f t="shared" si="5"/>
        <v>12.5643807078467</v>
      </c>
      <c r="S12" s="66" t="n">
        <f t="shared" si="5"/>
        <v>39.264432576958392</v>
      </c>
      <c r="T12" s="66" t="n">
        <f t="shared" si="5"/>
        <v>43.892300304014377</v>
      </c>
      <c r="U12" s="66" t="n">
        <f t="shared" si="5"/>
        <v>36.929695314379593</v>
      </c>
      <c r="V12" s="66" t="n">
        <f t="shared" si="5"/>
        <v>35.225259870157984</v>
      </c>
      <c r="W12" s="66" t="n">
        <f t="shared" si="5"/>
        <v>32.551607026873732</v>
      </c>
      <c r="X12" s="66" t="n">
        <f t="shared" si="5"/>
        <v>29.955604940825015</v>
      </c>
      <c r="Y12" s="66" t="n">
        <f t="shared" si="5"/>
        <v>23.969603230094851</v>
      </c>
      <c r="Z12" s="66" t="n">
        <f t="shared" si="5"/>
        <v>37.301936430925068</v>
      </c>
      <c r="AA12" s="66" t="n">
        <f t="shared" si="5"/>
        <v>33.339101291684848</v>
      </c>
      <c r="AB12" s="66" t="n">
        <f t="shared" si="5"/>
        <v>34.267080224668561</v>
      </c>
      <c r="AC12" s="66" t="n">
        <f t="shared" si="5"/>
        <v>34.337179434201403</v>
      </c>
      <c r="AD12" s="66" t="n">
        <f t="shared" si="5"/>
        <v>38.46393774168952</v>
      </c>
      <c r="AE12" s="66" t="n">
        <f t="shared" si="5"/>
        <v>31.83555264587649</v>
      </c>
      <c r="AF12" s="66" t="n">
        <f t="shared" si="5"/>
        <v>31.145730647958352</v>
      </c>
      <c r="AG12" s="66" t="n">
        <f t="shared" si="5"/>
        <v>30.906094411197301</v>
      </c>
      <c r="AH12" s="66" t="n">
        <f t="shared" si="5"/>
        <v>37.196056128799597</v>
      </c>
      <c r="AJ12" s="36" t="str">
        <f t="shared" ref="AJ12:AJ18" si="6">A12</f>
        <v>&lt;=2 Months</v>
      </c>
      <c r="AK12" s="55" t="n">
        <f t="shared" si="2"/>
        <v>33.339101291684848</v>
      </c>
      <c r="AL12" s="55" t="n">
        <f t="shared" si="3"/>
        <v>30.906094411197301</v>
      </c>
      <c r="AM12" s="55" t="n">
        <f t="shared" si="3"/>
        <v>37.196056128799597</v>
      </c>
      <c r="AN12" s="39" t="n">
        <f t="shared" ref="AN12:AN18" si="7">(AM12/AL12)-1</f>
        <v>0.20351849165786007</v>
      </c>
      <c r="AO12" s="39" t="n">
        <f t="shared" ref="AO12:AO18" si="8">(AM12/AK12)-1</f>
        <v>0.115688626498061</v>
      </c>
      <c r="AP12" s="16" t="n">
        <f t="shared" ref="AP12:AP18" si="9">AH23</f>
        <v>8.9762791159592487E-2</v>
      </c>
      <c r="AQ12" s="16" t="n">
        <f t="shared" ref="AQ12:AQ18" si="10">AG23</f>
        <v>7.4673819567355484E-2</v>
      </c>
      <c r="AR12" s="16" t="n">
        <f t="shared" ref="AR12:AR18" si="11">AA23</f>
        <v>0.10137473543211405</v>
      </c>
    </row>
    <row r="13">
      <c r="A13" s="1" t="str">
        <f t="shared" si="4"/>
        <v>&gt;2-7 Months</v>
      </c>
      <c r="B13" s="66" t="str">
        <f t="shared" ref="B13:AH13" si="12">IF(B3="","",B3/VLOOKUP(B$11,deflator,2,FALSE)/$AJ$1)</f>
      </c>
      <c r="C13" s="66" t="str">
        <f t="shared" si="12"/>
      </c>
      <c r="D13" s="66" t="str">
        <f t="shared" si="12"/>
      </c>
      <c r="E13" s="66" t="str">
        <f t="shared" si="12"/>
      </c>
      <c r="F13" s="66" t="str">
        <f t="shared" si="12"/>
      </c>
      <c r="G13" s="66" t="str">
        <f t="shared" si="12"/>
      </c>
      <c r="H13" s="66" t="str">
        <f t="shared" si="12"/>
      </c>
      <c r="I13" s="66" t="str">
        <f t="shared" si="12"/>
      </c>
      <c r="J13" s="66" t="str">
        <f t="shared" si="12"/>
      </c>
      <c r="K13" s="66" t="str">
        <f t="shared" si="12"/>
      </c>
      <c r="L13" s="66" t="n">
        <f t="shared" si="12"/>
        <v>0.5544265921600221</v>
      </c>
      <c r="M13" s="66" t="n">
        <f t="shared" si="12"/>
        <v>0.80868437252174385</v>
      </c>
      <c r="N13" s="66" t="n">
        <f t="shared" si="12"/>
        <v>2.4095577367605094</v>
      </c>
      <c r="O13" s="66" t="n">
        <f t="shared" si="12"/>
        <v>4.8251160732219995</v>
      </c>
      <c r="P13" s="66" t="n">
        <f t="shared" si="12"/>
        <v>5.0840623635070745</v>
      </c>
      <c r="Q13" s="66" t="n">
        <f t="shared" si="12"/>
        <v>9.6212536991794586</v>
      </c>
      <c r="R13" s="66" t="n">
        <f t="shared" si="12"/>
        <v>17.928434825682409</v>
      </c>
      <c r="S13" s="66" t="n">
        <f t="shared" si="12"/>
        <v>44.320563737651305</v>
      </c>
      <c r="T13" s="66" t="n">
        <f t="shared" si="12"/>
        <v>55.026903258275922</v>
      </c>
      <c r="U13" s="66" t="n">
        <f t="shared" si="12"/>
        <v>51.229235392205702</v>
      </c>
      <c r="V13" s="66" t="n">
        <f t="shared" si="12"/>
        <v>54.721124234528986</v>
      </c>
      <c r="W13" s="66" t="n">
        <f t="shared" si="12"/>
        <v>58.93392692412381</v>
      </c>
      <c r="X13" s="66" t="n">
        <f t="shared" si="12"/>
        <v>51.999489789655421</v>
      </c>
      <c r="Y13" s="66" t="n">
        <f t="shared" si="12"/>
        <v>33.96672185618015</v>
      </c>
      <c r="Z13" s="66" t="n">
        <f t="shared" si="12"/>
        <v>29.311493389063219</v>
      </c>
      <c r="AA13" s="66" t="n">
        <f t="shared" si="12"/>
        <v>31.336410365016555</v>
      </c>
      <c r="AB13" s="66" t="n">
        <f t="shared" si="12"/>
        <v>29.03027132724727</v>
      </c>
      <c r="AC13" s="66" t="n">
        <f t="shared" si="12"/>
        <v>38.838138330068297</v>
      </c>
      <c r="AD13" s="66" t="n">
        <f t="shared" si="12"/>
        <v>32.228996466763213</v>
      </c>
      <c r="AE13" s="66" t="n">
        <f t="shared" si="12"/>
        <v>28.02407782065681</v>
      </c>
      <c r="AF13" s="66" t="n">
        <f t="shared" si="12"/>
        <v>31.246054753913867</v>
      </c>
      <c r="AG13" s="66" t="n">
        <f t="shared" si="12"/>
        <v>35.615667731913206</v>
      </c>
      <c r="AH13" s="66" t="n">
        <f t="shared" si="12"/>
        <v>35.038766999566597</v>
      </c>
      <c r="AJ13" s="36" t="str">
        <f t="shared" si="6"/>
        <v>&gt;2-7 Months</v>
      </c>
      <c r="AK13" s="55" t="n">
        <f t="shared" si="2"/>
        <v>31.336410365016555</v>
      </c>
      <c r="AL13" s="55" t="n">
        <f t="shared" si="3"/>
        <v>35.615667731913206</v>
      </c>
      <c r="AM13" s="55" t="n">
        <f t="shared" si="3"/>
        <v>35.038766999566597</v>
      </c>
      <c r="AN13" s="39" t="n">
        <f t="shared" si="7"/>
        <v>-1.6197947956193448E-2</v>
      </c>
      <c r="AO13" s="39" t="n">
        <f t="shared" si="8"/>
        <v>0.11814871554922224</v>
      </c>
      <c r="AP13" s="16" t="n">
        <f t="shared" si="9"/>
        <v>8.455674746217294E-2</v>
      </c>
      <c r="AQ13" s="16" t="n">
        <f t="shared" si="10"/>
        <v>8.6052864221504863E-2</v>
      </c>
      <c r="AR13" s="16" t="n">
        <f t="shared" si="11"/>
        <v>9.5285121286038374E-2</v>
      </c>
    </row>
    <row r="14">
      <c r="A14" s="1" t="str">
        <f t="shared" si="4"/>
        <v>&gt;7-12 Months</v>
      </c>
      <c r="B14" s="66" t="n">
        <f t="shared" ref="B14:AH14" si="13">IF(B4="","",B4/VLOOKUP(B$11,deflator,2,FALSE)/$AJ$1)</f>
        <v>4.3725694464050611E-3</v>
      </c>
      <c r="C14" s="66" t="n">
        <f t="shared" si="13"/>
        <v>7.4268378604096881E-4</v>
      </c>
      <c r="D14" s="66" t="n">
        <f t="shared" si="13"/>
        <v>4.3734275717612365E-3</v>
      </c>
      <c r="E14" s="66" t="n">
        <f t="shared" si="13"/>
        <v>7.5001888492672803E-3</v>
      </c>
      <c r="F14" s="66" t="n">
        <f t="shared" si="13"/>
        <v>2.5959411418290442E-3</v>
      </c>
      <c r="G14" s="66" t="n">
        <f t="shared" si="13"/>
        <v>1.0519003199901812E-3</v>
      </c>
      <c r="H14" s="66" t="n">
        <f t="shared" si="13"/>
        <v>-4.216022139299357E-4</v>
      </c>
      <c r="I14" s="66" t="str">
        <f t="shared" si="13"/>
      </c>
      <c r="J14" s="66" t="str">
        <f t="shared" si="13"/>
      </c>
      <c r="K14" s="66" t="str">
        <f t="shared" si="13"/>
      </c>
      <c r="L14" s="66" t="n">
        <f t="shared" si="13"/>
        <v>1.6090779894482163</v>
      </c>
      <c r="M14" s="66" t="n">
        <f t="shared" si="13"/>
        <v>2.7160592554434415</v>
      </c>
      <c r="N14" s="66" t="n">
        <f t="shared" si="13"/>
        <v>5.8940109126440605</v>
      </c>
      <c r="O14" s="66" t="n">
        <f t="shared" si="13"/>
        <v>12.575791352808848</v>
      </c>
      <c r="P14" s="66" t="n">
        <f t="shared" si="13"/>
        <v>8.9392442010851916</v>
      </c>
      <c r="Q14" s="66" t="n">
        <f t="shared" si="13"/>
        <v>11.758506720668708</v>
      </c>
      <c r="R14" s="66" t="n">
        <f t="shared" si="13"/>
        <v>18.921406588784688</v>
      </c>
      <c r="S14" s="66" t="n">
        <f t="shared" si="13"/>
        <v>55.898390133807574</v>
      </c>
      <c r="T14" s="66" t="n">
        <f t="shared" si="13"/>
        <v>70.768429610308402</v>
      </c>
      <c r="U14" s="66" t="n">
        <f t="shared" si="13"/>
        <v>82.029793704022296</v>
      </c>
      <c r="V14" s="66" t="n">
        <f t="shared" si="13"/>
        <v>86.316833144564185</v>
      </c>
      <c r="W14" s="66" t="n">
        <f t="shared" si="13"/>
        <v>86.124354542420704</v>
      </c>
      <c r="X14" s="66" t="n">
        <f t="shared" si="13"/>
        <v>78.833645224133832</v>
      </c>
      <c r="Y14" s="66" t="n">
        <f t="shared" si="13"/>
        <v>62.500168795750774</v>
      </c>
      <c r="Z14" s="66" t="n">
        <f t="shared" si="13"/>
        <v>62.528917425569581</v>
      </c>
      <c r="AA14" s="66" t="n">
        <f t="shared" si="13"/>
        <v>58.498015652291777</v>
      </c>
      <c r="AB14" s="66" t="n">
        <f t="shared" si="13"/>
        <v>59.817624046196592</v>
      </c>
      <c r="AC14" s="66" t="n">
        <f t="shared" si="13"/>
        <v>58.019796841069258</v>
      </c>
      <c r="AD14" s="66" t="n">
        <f t="shared" si="13"/>
        <v>63.054741461721669</v>
      </c>
      <c r="AE14" s="66" t="n">
        <f t="shared" si="13"/>
        <v>61.367935146765319</v>
      </c>
      <c r="AF14" s="66" t="n">
        <f t="shared" si="13"/>
        <v>70.283473022999843</v>
      </c>
      <c r="AG14" s="66" t="n">
        <f t="shared" si="13"/>
        <v>76.664281258759914</v>
      </c>
      <c r="AH14" s="66" t="n">
        <f t="shared" si="13"/>
        <v>67.780932728229899</v>
      </c>
      <c r="AJ14" s="36" t="str">
        <f t="shared" si="6"/>
        <v>&gt;7-12 Months</v>
      </c>
      <c r="AK14" s="55" t="n">
        <f t="shared" si="2"/>
        <v>58.498015652291777</v>
      </c>
      <c r="AL14" s="55" t="n">
        <f t="shared" si="3"/>
        <v>76.664281258759914</v>
      </c>
      <c r="AM14" s="55" t="n">
        <f t="shared" si="3"/>
        <v>67.780932728229899</v>
      </c>
      <c r="AN14" s="39" t="n">
        <f t="shared" si="7"/>
        <v>-0.11587336872756471</v>
      </c>
      <c r="AO14" s="39" t="n">
        <f t="shared" si="8"/>
        <v>0.15868772594125491</v>
      </c>
      <c r="AP14" s="16" t="n">
        <f t="shared" si="9"/>
        <v>0.16357125841563888</v>
      </c>
      <c r="AQ14" s="16" t="n">
        <f t="shared" si="10"/>
        <v>0.18523255089467161</v>
      </c>
      <c r="AR14" s="16" t="n">
        <f t="shared" si="11"/>
        <v>0.17787584638743126</v>
      </c>
    </row>
    <row r="15">
      <c r="A15" s="1" t="str">
        <f t="shared" si="4"/>
        <v>&gt;1-2 Years</v>
      </c>
      <c r="B15" s="66" t="str">
        <f t="shared" ref="B15:AH15" si="14">IF(B5="","",B5/VLOOKUP(B$11,deflator,2,FALSE)/$AJ$1)</f>
      </c>
      <c r="C15" s="66" t="str">
        <f t="shared" si="14"/>
      </c>
      <c r="D15" s="66" t="str">
        <f t="shared" si="14"/>
      </c>
      <c r="E15" s="66" t="str">
        <f t="shared" si="14"/>
      </c>
      <c r="F15" s="66" t="str">
        <f t="shared" si="14"/>
      </c>
      <c r="G15" s="66" t="str">
        <f t="shared" si="14"/>
      </c>
      <c r="H15" s="66" t="str">
        <f t="shared" si="14"/>
      </c>
      <c r="I15" s="66" t="str">
        <f t="shared" si="14"/>
      </c>
      <c r="J15" s="66" t="str">
        <f t="shared" si="14"/>
      </c>
      <c r="K15" s="66" t="n">
        <f t="shared" si="14"/>
        <v>5.485730169882885E-3</v>
      </c>
      <c r="L15" s="66" t="n">
        <f t="shared" si="14"/>
        <v>1.834811813547919</v>
      </c>
      <c r="M15" s="66" t="n">
        <f t="shared" si="14"/>
        <v>6.4170776890703829</v>
      </c>
      <c r="N15" s="66" t="n">
        <f t="shared" si="14"/>
        <v>4.3369572426998015</v>
      </c>
      <c r="O15" s="66" t="n">
        <f t="shared" si="14"/>
        <v>8.4904720841300119</v>
      </c>
      <c r="P15" s="66" t="n">
        <f t="shared" si="14"/>
        <v>8.3606922040622322</v>
      </c>
      <c r="Q15" s="66" t="n">
        <f t="shared" si="14"/>
        <v>13.353725238758651</v>
      </c>
      <c r="R15" s="66" t="n">
        <f t="shared" si="14"/>
        <v>22.807920921944898</v>
      </c>
      <c r="S15" s="66" t="n">
        <f t="shared" si="14"/>
        <v>67.112303042962097</v>
      </c>
      <c r="T15" s="66" t="n">
        <f t="shared" si="14"/>
        <v>85.803996678808929</v>
      </c>
      <c r="U15" s="66" t="n">
        <f t="shared" si="14"/>
        <v>94.991758637357734</v>
      </c>
      <c r="V15" s="66" t="n">
        <f t="shared" si="14"/>
        <v>88.638940664578655</v>
      </c>
      <c r="W15" s="66" t="n">
        <f t="shared" si="14"/>
        <v>82.830013740127896</v>
      </c>
      <c r="X15" s="66" t="n">
        <f t="shared" si="14"/>
        <v>85.129245802422403</v>
      </c>
      <c r="Y15" s="66" t="n">
        <f t="shared" si="14"/>
        <v>63.326137997811607</v>
      </c>
      <c r="Z15" s="66" t="n">
        <f t="shared" si="14"/>
        <v>50.525249785360927</v>
      </c>
      <c r="AA15" s="66" t="n">
        <f t="shared" si="14"/>
        <v>51.33379652949742</v>
      </c>
      <c r="AB15" s="66" t="n">
        <f t="shared" si="14"/>
        <v>56.629957195937116</v>
      </c>
      <c r="AC15" s="66" t="n">
        <f t="shared" si="14"/>
        <v>67.105301215012489</v>
      </c>
      <c r="AD15" s="66" t="n">
        <f t="shared" si="14"/>
        <v>74.623678105846182</v>
      </c>
      <c r="AE15" s="66" t="n">
        <f t="shared" si="14"/>
        <v>81.50176921125032</v>
      </c>
      <c r="AF15" s="66" t="n">
        <f t="shared" si="14"/>
        <v>102.6871572655443</v>
      </c>
      <c r="AG15" s="66" t="n">
        <f t="shared" si="14"/>
        <v>63.774693125275235</v>
      </c>
      <c r="AH15" s="66" t="n">
        <f t="shared" si="14"/>
        <v>64.926634685570804</v>
      </c>
      <c r="AJ15" s="36" t="str">
        <f t="shared" si="6"/>
        <v>&gt;1-2 Years</v>
      </c>
      <c r="AK15" s="55" t="n">
        <f t="shared" si="2"/>
        <v>51.33379652949742</v>
      </c>
      <c r="AL15" s="55" t="n">
        <f t="shared" si="3"/>
        <v>63.774693125275235</v>
      </c>
      <c r="AM15" s="55" t="n">
        <f t="shared" si="3"/>
        <v>64.926634685570804</v>
      </c>
      <c r="AN15" s="39" t="n">
        <f t="shared" si="7"/>
        <v>1.8062675080737112E-2</v>
      </c>
      <c r="AO15" s="39" t="n">
        <f t="shared" si="8"/>
        <v>0.26479315918632018</v>
      </c>
      <c r="AP15" s="16" t="n">
        <f t="shared" si="9"/>
        <v>0.15668316903801083</v>
      </c>
      <c r="AQ15" s="16" t="n">
        <f t="shared" si="10"/>
        <v>0.15408934768784255</v>
      </c>
      <c r="AR15" s="16" t="n">
        <f t="shared" si="11"/>
        <v>0.15609149138047401</v>
      </c>
    </row>
    <row r="16">
      <c r="A16" s="1" t="str">
        <f t="shared" si="4"/>
        <v>&gt;2-4 Years</v>
      </c>
      <c r="B16" s="66" t="n">
        <f t="shared" ref="B16:AH16" si="15">IF(B6="","",B6/VLOOKUP(B$11,deflator,2,FALSE)/$AJ$1)</f>
        <v>2.255848328031702E-3</v>
      </c>
      <c r="C16" s="66" t="n">
        <f t="shared" si="15"/>
        <v>7.4249187808591958E-3</v>
      </c>
      <c r="D16" s="66" t="str">
        <f t="shared" si="15"/>
      </c>
      <c r="E16" s="66" t="n">
        <f t="shared" si="15"/>
        <v>5.0614731758983683E-3</v>
      </c>
      <c r="F16" s="66" t="n">
        <f t="shared" si="15"/>
        <v>2.9035333125722496E-3</v>
      </c>
      <c r="G16" s="66" t="n">
        <f t="shared" si="15"/>
        <v>8.5303681132883739E-4</v>
      </c>
      <c r="H16" s="66" t="n">
        <f t="shared" si="15"/>
        <v>4.514585339776271E-4</v>
      </c>
      <c r="I16" s="66" t="str">
        <f t="shared" si="15"/>
      </c>
      <c r="J16" s="66" t="str">
        <f t="shared" si="15"/>
      </c>
      <c r="K16" s="66" t="n">
        <f t="shared" si="15"/>
        <v>4.7007269177715598E-3</v>
      </c>
      <c r="L16" s="66" t="n">
        <f t="shared" si="15"/>
        <v>4.02072645501217</v>
      </c>
      <c r="M16" s="66" t="n">
        <f t="shared" si="15"/>
        <v>5.6536108640615579</v>
      </c>
      <c r="N16" s="66" t="n">
        <f t="shared" si="15"/>
        <v>9.0292272084691891</v>
      </c>
      <c r="O16" s="66" t="n">
        <f t="shared" si="15"/>
        <v>11.3103211526692</v>
      </c>
      <c r="P16" s="66" t="n">
        <f t="shared" si="15"/>
        <v>18.484793201291431</v>
      </c>
      <c r="Q16" s="66" t="n">
        <f t="shared" si="15"/>
        <v>17.929923126333936</v>
      </c>
      <c r="R16" s="66" t="n">
        <f t="shared" si="15"/>
        <v>24.715107467631519</v>
      </c>
      <c r="S16" s="66" t="n">
        <f t="shared" si="15"/>
        <v>58.517907045280808</v>
      </c>
      <c r="T16" s="66" t="n">
        <f t="shared" si="15"/>
        <v>81.924191725501757</v>
      </c>
      <c r="U16" s="66" t="n">
        <f t="shared" si="15"/>
        <v>85.641157568632579</v>
      </c>
      <c r="V16" s="66" t="n">
        <f t="shared" si="15"/>
        <v>83.169501840018484</v>
      </c>
      <c r="W16" s="66" t="n">
        <f t="shared" si="15"/>
        <v>81.724767183395656</v>
      </c>
      <c r="X16" s="66" t="n">
        <f t="shared" si="15"/>
        <v>82.883445459681241</v>
      </c>
      <c r="Y16" s="66" t="n">
        <f t="shared" si="15"/>
        <v>82.836005218583338</v>
      </c>
      <c r="Z16" s="66" t="n">
        <f t="shared" si="15"/>
        <v>70.73296192613283</v>
      </c>
      <c r="AA16" s="66" t="n">
        <f t="shared" si="15"/>
        <v>70.037549224190954</v>
      </c>
      <c r="AB16" s="66" t="n">
        <f t="shared" si="15"/>
        <v>77.871208204627379</v>
      </c>
      <c r="AC16" s="66" t="n">
        <f t="shared" si="15"/>
        <v>79.538723531473693</v>
      </c>
      <c r="AD16" s="66" t="n">
        <f t="shared" si="15"/>
        <v>91.4361997738458</v>
      </c>
      <c r="AE16" s="66" t="n">
        <f t="shared" si="15"/>
        <v>96.132663210352504</v>
      </c>
      <c r="AF16" s="66" t="n">
        <f t="shared" si="15"/>
        <v>91.493355254792874</v>
      </c>
      <c r="AG16" s="66" t="n">
        <f t="shared" si="15"/>
        <v>78.996763940232967</v>
      </c>
      <c r="AH16" s="66" t="n">
        <f t="shared" si="15"/>
        <v>80.454000329945103</v>
      </c>
      <c r="AJ16" s="36" t="str">
        <f t="shared" si="6"/>
        <v>&gt;2-4 Years</v>
      </c>
      <c r="AK16" s="55" t="n">
        <f t="shared" si="2"/>
        <v>70.037549224190954</v>
      </c>
      <c r="AL16" s="55" t="n">
        <f t="shared" si="3"/>
        <v>78.996763940232967</v>
      </c>
      <c r="AM16" s="55" t="n">
        <f t="shared" si="3"/>
        <v>80.454000329945103</v>
      </c>
      <c r="AN16" s="39" t="n">
        <f t="shared" si="7"/>
        <v>1.8446785881186756E-2</v>
      </c>
      <c r="AO16" s="39" t="n">
        <f t="shared" si="8"/>
        <v>0.14872666478392871</v>
      </c>
      <c r="AP16" s="16" t="n">
        <f t="shared" si="9"/>
        <v>0.19415433734597148</v>
      </c>
      <c r="AQ16" s="16" t="n">
        <f t="shared" si="10"/>
        <v>0.190868183420184</v>
      </c>
      <c r="AR16" s="16" t="n">
        <f t="shared" si="11"/>
        <v>0.21296428961289526</v>
      </c>
    </row>
    <row r="17">
      <c r="A17" s="1" t="str">
        <f t="shared" si="4"/>
        <v>&gt;4 years</v>
      </c>
      <c r="B17" s="66" t="n">
        <f t="shared" ref="B17:AH17" si="16">IF(B7="","",B7/VLOOKUP(B$11,deflator,2,FALSE)/$AJ$1)</f>
        <v>2.9801684318918333</v>
      </c>
      <c r="C17" s="66" t="n">
        <f t="shared" si="16"/>
        <v>0.45586007550376689</v>
      </c>
      <c r="D17" s="66" t="n">
        <f t="shared" si="16"/>
        <v>0.68166418947540863</v>
      </c>
      <c r="E17" s="66" t="n">
        <f t="shared" si="16"/>
        <v>0.5731796938306567</v>
      </c>
      <c r="F17" s="66" t="n">
        <f t="shared" si="16"/>
        <v>0.97374827665761854</v>
      </c>
      <c r="G17" s="66" t="n">
        <f t="shared" si="16"/>
        <v>1.1662065549476999</v>
      </c>
      <c r="H17" s="66" t="n">
        <f t="shared" si="16"/>
        <v>1.3001546318183744E-2</v>
      </c>
      <c r="I17" s="66" t="n">
        <f t="shared" si="16"/>
        <v>6.507434775822088E-2</v>
      </c>
      <c r="J17" s="66" t="n">
        <f t="shared" si="16"/>
        <v>1.7575410177105175</v>
      </c>
      <c r="K17" s="66" t="n">
        <f t="shared" si="16"/>
        <v>1.6279050014032248</v>
      </c>
      <c r="L17" s="66" t="n">
        <f t="shared" si="16"/>
        <v>8.1025751135892961</v>
      </c>
      <c r="M17" s="66" t="n">
        <f t="shared" si="16"/>
        <v>12.714704873046312</v>
      </c>
      <c r="N17" s="66" t="n">
        <f t="shared" si="16"/>
        <v>26.513376642579697</v>
      </c>
      <c r="O17" s="66" t="n">
        <f t="shared" si="16"/>
        <v>45.639070105697172</v>
      </c>
      <c r="P17" s="66" t="n">
        <f t="shared" si="16"/>
        <v>58.854819013408658</v>
      </c>
      <c r="Q17" s="66" t="n">
        <f t="shared" si="16"/>
        <v>73.639346975719008</v>
      </c>
      <c r="R17" s="66" t="n">
        <f t="shared" si="16"/>
        <v>90.238028543270588</v>
      </c>
      <c r="S17" s="66" t="n">
        <f t="shared" si="16"/>
        <v>109.69501628386909</v>
      </c>
      <c r="T17" s="66" t="n">
        <f t="shared" si="16"/>
        <v>124.68789218821045</v>
      </c>
      <c r="U17" s="66" t="n">
        <f t="shared" si="16"/>
        <v>121.58916970088687</v>
      </c>
      <c r="V17" s="66" t="n">
        <f t="shared" si="16"/>
        <v>107.16429369926591</v>
      </c>
      <c r="W17" s="66" t="n">
        <f t="shared" si="16"/>
        <v>114.22065925342852</v>
      </c>
      <c r="X17" s="66" t="n">
        <f t="shared" si="16"/>
        <v>113.96734440541128</v>
      </c>
      <c r="Y17" s="66" t="n">
        <f t="shared" si="16"/>
        <v>105.83244124348404</v>
      </c>
      <c r="Z17" s="66" t="n">
        <f t="shared" si="16"/>
        <v>89.717507961794794</v>
      </c>
      <c r="AA17" s="66" t="n">
        <f t="shared" si="16"/>
        <v>81.051071118799129</v>
      </c>
      <c r="AB17" s="66" t="n">
        <f t="shared" si="16"/>
        <v>94.351310209997308</v>
      </c>
      <c r="AC17" s="66" t="n">
        <f t="shared" si="16"/>
        <v>94.546831336013327</v>
      </c>
      <c r="AD17" s="66" t="n">
        <f t="shared" si="16"/>
        <v>108.5452097147657</v>
      </c>
      <c r="AE17" s="66" t="n">
        <f t="shared" si="16"/>
        <v>130.97231233012562</v>
      </c>
      <c r="AF17" s="66" t="n">
        <f t="shared" si="16"/>
        <v>138.39613078538295</v>
      </c>
      <c r="AG17" s="66" t="n">
        <f t="shared" si="16"/>
        <v>126.22177780998686</v>
      </c>
      <c r="AH17" s="66" t="n">
        <f t="shared" si="16"/>
        <v>128.36699618912201</v>
      </c>
      <c r="AJ17" s="36" t="str">
        <f t="shared" si="6"/>
        <v>&gt;4 years</v>
      </c>
      <c r="AK17" s="55" t="n">
        <f t="shared" si="2"/>
        <v>81.051071118799129</v>
      </c>
      <c r="AL17" s="55" t="n">
        <f t="shared" si="3"/>
        <v>126.22177780998686</v>
      </c>
      <c r="AM17" s="55" t="n">
        <f t="shared" si="3"/>
        <v>128.36699618912201</v>
      </c>
      <c r="AN17" s="39" t="n">
        <f t="shared" si="7"/>
        <v>1.6995627983980244E-2</v>
      </c>
      <c r="AO17" s="39" t="n">
        <f t="shared" si="8"/>
        <v>0.58377914587915103</v>
      </c>
      <c r="AP17" s="16" t="n">
        <f t="shared" si="9"/>
        <v>0.3097796129462993</v>
      </c>
      <c r="AQ17" s="16" t="n">
        <f t="shared" si="10"/>
        <v>0.30497099168372888</v>
      </c>
      <c r="AR17" s="16" t="n">
        <f t="shared" si="11"/>
        <v>0.24645328076695991</v>
      </c>
    </row>
    <row r="18">
      <c r="A18" s="1" t="str">
        <f t="shared" si="4"/>
        <v>Unlabeled</v>
      </c>
      <c r="B18" s="66" t="n">
        <f t="shared" ref="B18:AH18" si="17">IF(B8="","",B8/VLOOKUP(B$11,deflator,2,FALSE)/$AJ$1)</f>
        <v>236.21288438087842</v>
      </c>
      <c r="C18" s="66" t="n">
        <f t="shared" si="17"/>
        <v>260.82670144187222</v>
      </c>
      <c r="D18" s="66" t="n">
        <f t="shared" si="17"/>
        <v>230.36660509215162</v>
      </c>
      <c r="E18" s="66" t="n">
        <f t="shared" si="17"/>
        <v>221.4443287268966</v>
      </c>
      <c r="F18" s="66" t="n">
        <f t="shared" si="17"/>
        <v>208.77620296530171</v>
      </c>
      <c r="G18" s="66" t="n">
        <f t="shared" si="17"/>
        <v>203.23718475450289</v>
      </c>
      <c r="H18" s="66" t="n">
        <f t="shared" si="17"/>
        <v>203.81663188313604</v>
      </c>
      <c r="I18" s="66" t="n">
        <f t="shared" si="17"/>
        <v>196.03632709031808</v>
      </c>
      <c r="J18" s="66" t="n">
        <f t="shared" si="17"/>
        <v>193.56819216040947</v>
      </c>
      <c r="K18" s="66" t="n">
        <f t="shared" si="17"/>
        <v>199.89120326713783</v>
      </c>
      <c r="L18" s="66" t="n">
        <f t="shared" si="17"/>
        <v>197.32238422280324</v>
      </c>
      <c r="M18" s="66" t="n">
        <f t="shared" si="17"/>
        <v>197.84169589247571</v>
      </c>
      <c r="N18" s="66" t="n">
        <f t="shared" si="17"/>
        <v>211.82745795317265</v>
      </c>
      <c r="O18" s="66" t="n">
        <f t="shared" si="17"/>
        <v>239.05319983331432</v>
      </c>
      <c r="P18" s="66" t="n">
        <f t="shared" si="17"/>
        <v>240.73204326709367</v>
      </c>
      <c r="Q18" s="66" t="n">
        <f t="shared" si="17"/>
        <v>254.71520691906659</v>
      </c>
      <c r="R18" s="66" t="n">
        <f t="shared" si="17"/>
        <v>225.58908469583838</v>
      </c>
      <c r="S18" s="66" t="n">
        <f t="shared" si="17"/>
        <v>71.730956128089502</v>
      </c>
      <c r="T18" s="66" t="n">
        <f t="shared" si="17"/>
        <v>41.721209434410056</v>
      </c>
      <c r="U18" s="66" t="n">
        <f t="shared" si="17"/>
        <v>31.060091818444022</v>
      </c>
      <c r="V18" s="66" t="n">
        <f t="shared" si="17"/>
        <v>18.870832181854848</v>
      </c>
      <c r="W18" s="66" t="n">
        <f t="shared" si="17"/>
        <v>16.257295879490123</v>
      </c>
      <c r="X18" s="66" t="n">
        <f t="shared" si="17"/>
        <v>7.6027814165203553</v>
      </c>
      <c r="Y18" s="66" t="n">
        <f t="shared" si="17"/>
        <v>6.7081920533641357</v>
      </c>
      <c r="Z18" s="66" t="n">
        <f t="shared" si="17"/>
        <v>3.5620844440382791</v>
      </c>
      <c r="AA18" s="66" t="n">
        <f t="shared" si="17"/>
        <v>3.2739773978510152</v>
      </c>
      <c r="AB18" s="66" t="n">
        <f t="shared" si="17"/>
        <v>2.9607537300887135</v>
      </c>
      <c r="AC18" s="66" t="n">
        <f t="shared" si="17"/>
        <v>2.3330793678817017</v>
      </c>
      <c r="AD18" s="66" t="n">
        <f t="shared" si="17"/>
        <v>1.5431413580068754</v>
      </c>
      <c r="AE18" s="66" t="n">
        <f t="shared" si="17"/>
        <v>7.4285456669314229E-2</v>
      </c>
      <c r="AF18" s="66" t="n">
        <f t="shared" si="17"/>
        <v>0.95738252279399871</v>
      </c>
      <c r="AG18" s="66" t="n">
        <f t="shared" si="17"/>
        <v>1.701980110925885</v>
      </c>
      <c r="AH18" s="66" t="n">
        <f t="shared" si="17"/>
        <v>0.61829212103870002</v>
      </c>
      <c r="AJ18" s="36" t="str">
        <f t="shared" si="6"/>
        <v>Unlabeled</v>
      </c>
      <c r="AK18" s="55" t="n">
        <f t="shared" si="2"/>
        <v>3.2739773978510152</v>
      </c>
      <c r="AL18" s="55" t="n">
        <f t="shared" si="3"/>
        <v>1.701980110925885</v>
      </c>
      <c r="AM18" s="55" t="n">
        <f t="shared" si="3"/>
        <v>0.61829212103870002</v>
      </c>
      <c r="AN18" s="39" t="n">
        <f t="shared" si="7"/>
        <v>-0.63672188818801989</v>
      </c>
      <c r="AO18" s="39" t="n">
        <f t="shared" si="8"/>
        <v>-0.81114954506267001</v>
      </c>
      <c r="AP18" s="16" t="n">
        <f t="shared" si="9"/>
        <v>1.4920836323140964E-3</v>
      </c>
      <c r="AQ18" s="16" t="n">
        <f t="shared" si="10"/>
        <v>4.1122425247125749E-3</v>
      </c>
      <c r="AR18" s="16" t="n">
        <f t="shared" si="11"/>
        <v>9.9552351340870468E-3</v>
      </c>
    </row>
    <row r="19">
      <c r="A19" s="1" t="str">
        <f t="shared" si="4"/>
        <v>Grand Total</v>
      </c>
      <c r="B19" s="66" t="n">
        <f t="shared" ref="B19:AH19" si="18">IF(B9="","",B9/VLOOKUP(B$11,deflator,2,FALSE)/$AJ$1)</f>
        <v>239.19968123054471</v>
      </c>
      <c r="C19" s="66" t="n">
        <f t="shared" si="18"/>
        <v>261.29072911994291</v>
      </c>
      <c r="D19" s="66" t="n">
        <f t="shared" si="18"/>
        <v>231.05264270919878</v>
      </c>
      <c r="E19" s="66" t="n">
        <f t="shared" si="18"/>
        <v>222.03007008275242</v>
      </c>
      <c r="F19" s="66" t="n">
        <f t="shared" si="18"/>
        <v>209.75545071641369</v>
      </c>
      <c r="G19" s="66" t="n">
        <f t="shared" si="18"/>
        <v>204.40529624658194</v>
      </c>
      <c r="H19" s="66" t="n">
        <f t="shared" si="18"/>
        <v>203.82966328577427</v>
      </c>
      <c r="I19" s="66" t="n">
        <f t="shared" si="18"/>
        <v>196.10140143807629</v>
      </c>
      <c r="J19" s="66" t="n">
        <f t="shared" si="18"/>
        <v>195.32573317812</v>
      </c>
      <c r="K19" s="66" t="n">
        <f t="shared" si="18"/>
        <v>201.52929472562869</v>
      </c>
      <c r="L19" s="66" t="n">
        <f t="shared" si="18"/>
        <v>213.56475258137903</v>
      </c>
      <c r="M19" s="66" t="n">
        <f t="shared" si="18"/>
        <v>227.17937051330165</v>
      </c>
      <c r="N19" s="66" t="n">
        <f t="shared" si="18"/>
        <v>263.68826154873392</v>
      </c>
      <c r="O19" s="66" t="n">
        <f t="shared" si="18"/>
        <v>322.48418803794158</v>
      </c>
      <c r="P19" s="66" t="n">
        <f t="shared" si="18"/>
        <v>341.74555725825047</v>
      </c>
      <c r="Q19" s="66" t="n">
        <f t="shared" si="18"/>
        <v>383.60686064056341</v>
      </c>
      <c r="R19" s="66" t="n">
        <f t="shared" si="18"/>
        <v>412.76436375099922</v>
      </c>
      <c r="S19" s="66" t="n">
        <f t="shared" si="18"/>
        <v>446.53956894861869</v>
      </c>
      <c r="T19" s="66" t="n">
        <f t="shared" si="18"/>
        <v>503.82492319952991</v>
      </c>
      <c r="U19" s="66" t="n">
        <f t="shared" si="18"/>
        <v>503.47090213592878</v>
      </c>
      <c r="V19" s="66" t="n">
        <f t="shared" si="18"/>
        <v>474.10678563496907</v>
      </c>
      <c r="W19" s="66" t="n">
        <f t="shared" si="18"/>
        <v>472.64262454986056</v>
      </c>
      <c r="X19" s="66" t="n">
        <f t="shared" si="18"/>
        <v>450.37155703864954</v>
      </c>
      <c r="Y19" s="66" t="n">
        <f t="shared" si="18"/>
        <v>379.13927039526897</v>
      </c>
      <c r="Z19" s="66" t="n">
        <f t="shared" si="18"/>
        <v>343.68015136288466</v>
      </c>
      <c r="AA19" s="66" t="n">
        <f t="shared" si="18"/>
        <v>328.86992157933173</v>
      </c>
      <c r="AB19" s="66" t="n">
        <f t="shared" si="18"/>
        <v>354.92820493876297</v>
      </c>
      <c r="AC19" s="66" t="n">
        <f t="shared" si="18"/>
        <v>374.71905005572023</v>
      </c>
      <c r="AD19" s="66" t="n">
        <f t="shared" si="18"/>
        <v>409.89590462263897</v>
      </c>
      <c r="AE19" s="66" t="n">
        <f t="shared" si="18"/>
        <v>429.90859582169645</v>
      </c>
      <c r="AF19" s="66" t="n">
        <f t="shared" si="18"/>
        <v>466.20928425338616</v>
      </c>
      <c r="AG19" s="66" t="n">
        <f t="shared" si="18"/>
        <v>413.88125838829137</v>
      </c>
      <c r="AH19" s="66" t="n">
        <f t="shared" si="18"/>
        <v>414.38167918227271</v>
      </c>
      <c r="AJ19" s="36"/>
      <c r="AK19" s="55"/>
      <c r="AL19" s="55"/>
      <c r="AM19" s="55"/>
      <c r="AN19" s="40"/>
      <c r="AO19" s="39"/>
      <c r="AP19" s="16"/>
      <c r="AQ19" s="16"/>
      <c r="AR19" s="16"/>
    </row>
    <row r="20">
      <c r="A20" s="1" t="s">
        <v>100</v>
      </c>
      <c r="B20" s="66" t="e">
        <f>SUM(B12:B19)=#REF!</f>
        <v>#REF!</v>
      </c>
      <c r="C20" s="66" t="e">
        <f>SUM(C12:C19)=#REF!</f>
        <v>#REF!</v>
      </c>
      <c r="D20" s="66" t="e">
        <f>SUM(D12:D19)=#REF!</f>
        <v>#REF!</v>
      </c>
      <c r="E20" s="66" t="e">
        <f>SUM(E12:E19)=#REF!</f>
        <v>#REF!</v>
      </c>
      <c r="F20" s="66" t="e">
        <f>SUM(F12:F19)=#REF!</f>
        <v>#REF!</v>
      </c>
      <c r="G20" s="66" t="e">
        <f>SUM(G12:G19)=#REF!</f>
        <v>#REF!</v>
      </c>
      <c r="H20" s="66" t="e">
        <f>SUM(H12:H19)=#REF!</f>
        <v>#REF!</v>
      </c>
      <c r="I20" s="66" t="e">
        <f>SUM(I12:I19)=#REF!</f>
        <v>#REF!</v>
      </c>
      <c r="J20" s="66" t="e">
        <f>SUM(J12:J19)=#REF!</f>
        <v>#REF!</v>
      </c>
      <c r="K20" s="66" t="e">
        <f>SUM(K12:K19)=#REF!</f>
        <v>#REF!</v>
      </c>
      <c r="L20" s="66" t="b">
        <f t="shared" ref="L20:AH20" si="19">SUM(L12:L18)=L19</f>
        <v>1</v>
      </c>
      <c r="M20" s="66" t="b">
        <f t="shared" si="19"/>
        <v>1</v>
      </c>
      <c r="N20" s="66" t="b">
        <f t="shared" si="19"/>
        <v>1</v>
      </c>
      <c r="O20" s="66" t="b">
        <f t="shared" si="19"/>
        <v>1</v>
      </c>
      <c r="P20" s="66" t="b">
        <f t="shared" si="19"/>
        <v>1</v>
      </c>
      <c r="Q20" s="66" t="b">
        <f t="shared" si="19"/>
        <v>1</v>
      </c>
      <c r="R20" s="66" t="b">
        <f t="shared" si="19"/>
        <v>1</v>
      </c>
      <c r="S20" s="66" t="b">
        <f t="shared" si="19"/>
        <v>1</v>
      </c>
      <c r="T20" s="66" t="b">
        <f t="shared" si="19"/>
        <v>1</v>
      </c>
      <c r="U20" s="66" t="b">
        <f t="shared" si="19"/>
        <v>1</v>
      </c>
      <c r="V20" s="66" t="b">
        <f t="shared" si="19"/>
        <v>1</v>
      </c>
      <c r="W20" s="66" t="b">
        <f t="shared" si="19"/>
        <v>0</v>
      </c>
      <c r="X20" s="66" t="b">
        <f t="shared" si="19"/>
        <v>1</v>
      </c>
      <c r="Y20" s="66" t="b">
        <f t="shared" si="19"/>
        <v>1</v>
      </c>
      <c r="Z20" s="66" t="b">
        <f t="shared" si="19"/>
        <v>1</v>
      </c>
      <c r="AA20" s="66" t="b">
        <f t="shared" si="19"/>
        <v>1</v>
      </c>
      <c r="AB20" s="66" t="b">
        <f t="shared" si="19"/>
        <v>1</v>
      </c>
      <c r="AC20" s="66" t="b">
        <f t="shared" si="19"/>
        <v>1</v>
      </c>
      <c r="AD20" s="66" t="b">
        <f t="shared" si="19"/>
        <v>1</v>
      </c>
      <c r="AE20" s="66" t="b">
        <f t="shared" si="19"/>
        <v>1</v>
      </c>
      <c r="AF20" s="66" t="b">
        <f t="shared" si="19"/>
        <v>1</v>
      </c>
      <c r="AG20" s="66" t="b">
        <f t="shared" si="19"/>
        <v>1</v>
      </c>
      <c r="AH20" s="66" t="b">
        <f t="shared" si="19"/>
        <v>1</v>
      </c>
      <c r="AJ20" s="32"/>
      <c r="AK20" s="20"/>
      <c r="AL20" s="26" t="n">
        <f>SUM(AL12:AL14)</f>
        <v>143.18604340187042</v>
      </c>
      <c r="AM20" s="26" t="n">
        <f>SUM(AM12:AM14)</f>
        <v>140.01575585659612</v>
      </c>
      <c r="AN20" s="39" t="n">
        <f>(AM20/AL20)-1</f>
        <v>-2.2141037422037546E-2</v>
      </c>
      <c r="AO20" s="39"/>
      <c r="AP20" s="8" t="n">
        <f>SUM(AP16:AP17)</f>
        <v>0.50393395029227084</v>
      </c>
      <c r="AQ20" s="8"/>
      <c r="AR20" s="8"/>
    </row>
    <row r="21">
      <c r="AJ21" s="32"/>
      <c r="AK21" s="64"/>
      <c r="AL21" s="26"/>
      <c r="AM21" s="26"/>
      <c r="AN21" s="39"/>
      <c r="AO21" s="39"/>
      <c r="AP21" s="8"/>
      <c r="AQ21" s="8"/>
      <c r="AR21" s="8"/>
    </row>
    <row r="22">
      <c r="A22" s="1" t="str">
        <f t="shared" ref="A22:AH22" si="20">A11</f>
        <v>UnmodifiedUltimateDurationCategory</v>
      </c>
      <c r="B22" s="1" t="n">
        <f t="shared" si="20"/>
        <v>1990</v>
      </c>
      <c r="C22" s="1" t="n">
        <f t="shared" si="20"/>
        <v>1991</v>
      </c>
      <c r="D22" s="1" t="n">
        <f t="shared" si="20"/>
        <v>1992</v>
      </c>
      <c r="E22" s="1" t="n">
        <f t="shared" si="20"/>
        <v>1993</v>
      </c>
      <c r="F22" s="1" t="n">
        <f t="shared" si="20"/>
        <v>1994</v>
      </c>
      <c r="G22" s="1" t="n">
        <f t="shared" si="20"/>
        <v>1995</v>
      </c>
      <c r="H22" s="1" t="n">
        <f t="shared" si="20"/>
        <v>1996</v>
      </c>
      <c r="I22" s="1" t="n">
        <f t="shared" si="20"/>
        <v>1997</v>
      </c>
      <c r="J22" s="1" t="n">
        <f t="shared" si="20"/>
        <v>1998</v>
      </c>
      <c r="K22" s="1" t="n">
        <f t="shared" si="20"/>
        <v>1999</v>
      </c>
      <c r="L22" s="1" t="n">
        <f t="shared" si="20"/>
        <v>2000</v>
      </c>
      <c r="M22" s="1" t="n">
        <f t="shared" si="20"/>
        <v>2001</v>
      </c>
      <c r="N22" s="1" t="n">
        <f t="shared" si="20"/>
        <v>2002</v>
      </c>
      <c r="O22" s="1" t="n">
        <f t="shared" si="20"/>
        <v>2003</v>
      </c>
      <c r="P22" s="1" t="n">
        <f t="shared" si="20"/>
        <v>2004</v>
      </c>
      <c r="Q22" s="1" t="n">
        <f t="shared" si="20"/>
        <v>2005</v>
      </c>
      <c r="R22" s="1" t="n">
        <f t="shared" si="20"/>
        <v>2006</v>
      </c>
      <c r="S22" s="1" t="n">
        <f t="shared" si="20"/>
        <v>2007</v>
      </c>
      <c r="T22" s="1" t="n">
        <f t="shared" si="20"/>
        <v>2008</v>
      </c>
      <c r="U22" s="1" t="n">
        <f t="shared" si="20"/>
        <v>2009</v>
      </c>
      <c r="V22" s="1" t="n">
        <f t="shared" si="20"/>
        <v>2010</v>
      </c>
      <c r="W22" s="1" t="n">
        <f t="shared" si="20"/>
        <v>2011</v>
      </c>
      <c r="X22" s="1" t="n">
        <f t="shared" si="20"/>
        <v>2012</v>
      </c>
      <c r="Y22" s="1" t="n">
        <f t="shared" si="20"/>
        <v>2013</v>
      </c>
      <c r="Z22" s="1" t="n">
        <f t="shared" si="20"/>
        <v>2014</v>
      </c>
      <c r="AA22" s="1" t="n">
        <f t="shared" si="20"/>
        <v>2015</v>
      </c>
      <c r="AB22" s="1" t="n">
        <f t="shared" si="20"/>
        <v>2016</v>
      </c>
      <c r="AC22" s="1" t="n">
        <f t="shared" si="20"/>
        <v>2017</v>
      </c>
      <c r="AD22" s="1" t="n">
        <f t="shared" si="20"/>
        <v>2018</v>
      </c>
      <c r="AE22" s="1" t="n">
        <f t="shared" si="20"/>
        <v>2019</v>
      </c>
      <c r="AF22" s="1" t="n">
        <f t="shared" si="20"/>
        <v>2020</v>
      </c>
      <c r="AG22" s="1" t="n">
        <f t="shared" si="20"/>
        <v>2021</v>
      </c>
      <c r="AH22" s="1" t="n">
        <f t="shared" si="20"/>
        <v>2022</v>
      </c>
      <c r="AL22" s="1" t="e">
        <f>#REF!/#REF!-1</f>
        <v>#REF!</v>
      </c>
    </row>
    <row r="23">
      <c r="A23" s="1" t="str">
        <f t="shared" ref="A23:A29" si="21">A12</f>
        <v>&lt;=2 Months</v>
      </c>
      <c r="B23" s="16" t="str">
        <f>IF(B12="","",B12/#REF!)</f>
      </c>
      <c r="C23" s="16" t="str">
        <f>IF(C12="","",C12/#REF!)</f>
      </c>
      <c r="D23" s="16" t="str">
        <f>IF(D12="","",D12/#REF!)</f>
      </c>
      <c r="E23" s="16" t="str">
        <f>IF(E12="","",E12/#REF!)</f>
      </c>
      <c r="F23" s="16" t="str">
        <f>IF(F12="","",F12/#REF!)</f>
      </c>
      <c r="G23" s="16" t="str">
        <f>IF(G12="","",G12/#REF!)</f>
      </c>
      <c r="H23" s="16" t="str">
        <f>IF(H12="","",H12/#REF!)</f>
      </c>
      <c r="I23" s="16" t="str">
        <f>IF(I12="","",I12/#REF!)</f>
      </c>
      <c r="J23" s="16" t="str">
        <f>IF(J12="","",J12/#REF!)</f>
      </c>
      <c r="K23" s="16" t="str">
        <f>IF(K12="","",K12/#REF!)</f>
      </c>
      <c r="L23" s="16" t="n">
        <f t="shared" ref="L23:AH23" si="22">IF(L12="","",L12/L$19)</f>
        <v>5.65404137895682E-4</v>
      </c>
      <c r="M23" s="16" t="n">
        <f t="shared" si="22"/>
        <v>4.5230232144794109E-3</v>
      </c>
      <c r="N23" s="16" t="n">
        <f t="shared" si="22"/>
        <v>1.3947051836163593E-2</v>
      </c>
      <c r="O23" s="16" t="n">
        <f t="shared" si="22"/>
        <v>1.830221319349128E-3</v>
      </c>
      <c r="P23" s="16" t="n">
        <f t="shared" si="22"/>
        <v>3.7744543576537165E-3</v>
      </c>
      <c r="Q23" s="16" t="n">
        <f t="shared" si="22"/>
        <v>6.7488312292276302E-3</v>
      </c>
      <c r="R23" s="16" t="n">
        <f t="shared" si="22"/>
        <v>3.0439596562231771E-2</v>
      </c>
      <c r="S23" s="16" t="n">
        <f t="shared" si="22"/>
        <v>8.7930466429675738E-2</v>
      </c>
      <c r="T23" s="16" t="n">
        <f t="shared" si="22"/>
        <v>8.7118160064963077E-2</v>
      </c>
      <c r="U23" s="16" t="n">
        <f t="shared" si="22"/>
        <v>7.3350207842615672E-2</v>
      </c>
      <c r="V23" s="16" t="n">
        <f t="shared" si="22"/>
        <v>7.4298155895366383E-2</v>
      </c>
      <c r="W23" s="16" t="n">
        <f t="shared" si="22"/>
        <v>6.8871501079437153E-2</v>
      </c>
      <c r="X23" s="16" t="n">
        <f t="shared" si="22"/>
        <v>6.6513092296044601E-2</v>
      </c>
      <c r="Y23" s="16" t="n">
        <f t="shared" si="22"/>
        <v>6.3221103962946154E-2</v>
      </c>
      <c r="Z23" s="16" t="n">
        <f t="shared" si="22"/>
        <v>0.10853677840574137</v>
      </c>
      <c r="AA23" s="16" t="n">
        <f t="shared" si="22"/>
        <v>0.10137473543211405</v>
      </c>
      <c r="AB23" s="16" t="n">
        <f t="shared" si="22"/>
        <v>9.6546512077226379E-2</v>
      </c>
      <c r="AC23" s="16" t="n">
        <f t="shared" si="22"/>
        <v>9.1634464351613584E-2</v>
      </c>
      <c r="AD23" s="16" t="n">
        <f t="shared" si="22"/>
        <v>9.3838307013826935E-2</v>
      </c>
      <c r="AE23" s="16" t="n">
        <f t="shared" si="22"/>
        <v>7.4051909999678645E-2</v>
      </c>
      <c r="AF23" s="16" t="n">
        <f t="shared" si="22"/>
        <v>6.6806328616635949E-2</v>
      </c>
      <c r="AG23" s="16" t="n">
        <f t="shared" si="22"/>
        <v>7.4673819567355484E-2</v>
      </c>
      <c r="AH23" s="16" t="n">
        <f t="shared" si="22"/>
        <v>8.9762791159592487E-2</v>
      </c>
      <c r="AL23" s="1" t="n">
        <f>AL14/AK14-1</f>
        <v>0.31054498864452396</v>
      </c>
    </row>
    <row r="24">
      <c r="A24" s="1" t="str">
        <f t="shared" si="21"/>
        <v>&gt;2-7 Months</v>
      </c>
      <c r="B24" s="16" t="str">
        <f>IF(B13="","",B13/#REF!)</f>
      </c>
      <c r="C24" s="16" t="str">
        <f>IF(C13="","",C13/#REF!)</f>
      </c>
      <c r="D24" s="16" t="str">
        <f>IF(D13="","",D13/#REF!)</f>
      </c>
      <c r="E24" s="16" t="str">
        <f>IF(E13="","",E13/#REF!)</f>
      </c>
      <c r="F24" s="16" t="str">
        <f>IF(F13="","",F13/#REF!)</f>
      </c>
      <c r="G24" s="16" t="str">
        <f>IF(G13="","",G13/#REF!)</f>
      </c>
      <c r="H24" s="16" t="str">
        <f>IF(H13="","",H13/#REF!)</f>
      </c>
      <c r="I24" s="16" t="str">
        <f>IF(I13="","",I13/#REF!)</f>
      </c>
      <c r="J24" s="16" t="str">
        <f>IF(J13="","",J13/#REF!)</f>
      </c>
      <c r="K24" s="16" t="str">
        <f>IF(K13="","",K13/#REF!)</f>
      </c>
      <c r="L24" s="16" t="n">
        <f t="shared" ref="L24:AH24" si="23">IF(L13="","",L13/L$19)</f>
        <v>2.5960585043112738E-3</v>
      </c>
      <c r="M24" s="16" t="n">
        <f t="shared" si="23"/>
        <v>3.5596734452365002E-3</v>
      </c>
      <c r="N24" s="16" t="n">
        <f t="shared" si="23"/>
        <v>9.1379029260094061E-3</v>
      </c>
      <c r="O24" s="16" t="n">
        <f t="shared" si="23"/>
        <v>1.4962333820392784E-2</v>
      </c>
      <c r="P24" s="16" t="n">
        <f t="shared" si="23"/>
        <v>1.4876747496866937E-2</v>
      </c>
      <c r="Q24" s="16" t="n">
        <f t="shared" si="23"/>
        <v>2.5081026139922188E-2</v>
      </c>
      <c r="R24" s="16" t="n">
        <f t="shared" si="23"/>
        <v>4.3435035580004104E-2</v>
      </c>
      <c r="S24" s="16" t="n">
        <f t="shared" si="23"/>
        <v>9.9253384962063845E-2</v>
      </c>
      <c r="T24" s="16" t="n">
        <f t="shared" si="23"/>
        <v>0.1092183032725509</v>
      </c>
      <c r="U24" s="16" t="n">
        <f t="shared" si="23"/>
        <v>0.10175212743153657</v>
      </c>
      <c r="V24" s="16" t="n">
        <f t="shared" si="23"/>
        <v>0.11541940738359446</v>
      </c>
      <c r="W24" s="16" t="n">
        <f t="shared" si="23"/>
        <v>0.12469024980608089</v>
      </c>
      <c r="X24" s="16" t="n">
        <f t="shared" si="23"/>
        <v>0.11545908922750417</v>
      </c>
      <c r="Y24" s="16" t="n">
        <f t="shared" si="23"/>
        <v>8.958903629467975E-2</v>
      </c>
      <c r="Z24" s="16" t="n">
        <f t="shared" si="23"/>
        <v>8.528712895646344E-2</v>
      </c>
      <c r="AA24" s="16" t="n">
        <f t="shared" si="23"/>
        <v>9.5285121286038374E-2</v>
      </c>
      <c r="AB24" s="16" t="n">
        <f t="shared" si="23"/>
        <v>8.1791953762186828E-2</v>
      </c>
      <c r="AC24" s="16" t="n">
        <f t="shared" si="23"/>
        <v>0.10364602046331275</v>
      </c>
      <c r="AD24" s="16" t="n">
        <f t="shared" si="23"/>
        <v>7.8627271224956691E-2</v>
      </c>
      <c r="AE24" s="16" t="n">
        <f t="shared" si="23"/>
        <v>6.5186130477557905E-2</v>
      </c>
      <c r="AF24" s="16" t="n">
        <f t="shared" si="23"/>
        <v>6.702151975362966E-2</v>
      </c>
      <c r="AG24" s="16" t="n">
        <f t="shared" si="23"/>
        <v>8.6052864221504863E-2</v>
      </c>
      <c r="AH24" s="16" t="n">
        <f t="shared" si="23"/>
        <v>8.455674746217294E-2</v>
      </c>
    </row>
    <row r="25">
      <c r="A25" s="1" t="str">
        <f t="shared" si="21"/>
        <v>&gt;7-12 Months</v>
      </c>
      <c r="B25" s="16" t="e">
        <f>IF(B14="","",B14/#REF!)</f>
        <v>#REF!</v>
      </c>
      <c r="C25" s="16" t="e">
        <f>IF(C14="","",C14/#REF!)</f>
        <v>#REF!</v>
      </c>
      <c r="D25" s="16" t="e">
        <f>IF(D14="","",D14/#REF!)</f>
        <v>#REF!</v>
      </c>
      <c r="E25" s="16" t="e">
        <f>IF(E14="","",E14/#REF!)</f>
        <v>#REF!</v>
      </c>
      <c r="F25" s="16" t="e">
        <f>IF(F14="","",F14/#REF!)</f>
        <v>#REF!</v>
      </c>
      <c r="G25" s="16" t="e">
        <f>IF(G14="","",G14/#REF!)</f>
        <v>#REF!</v>
      </c>
      <c r="H25" s="16" t="e">
        <f>IF(H14="","",H14/#REF!)</f>
        <v>#REF!</v>
      </c>
      <c r="I25" s="16" t="str">
        <f>IF(I14="","",I14/#REF!)</f>
      </c>
      <c r="J25" s="16" t="str">
        <f>IF(J14="","",J14/#REF!)</f>
      </c>
      <c r="K25" s="16" t="str">
        <f>IF(K14="","",K14/#REF!)</f>
      </c>
      <c r="L25" s="16" t="n">
        <f t="shared" ref="L25:AH25" si="24">IF(L14="","",L14/L$19)</f>
        <v>7.5343799479976256E-3</v>
      </c>
      <c r="M25" s="16" t="n">
        <f t="shared" si="24"/>
        <v>1.195557171105205E-2</v>
      </c>
      <c r="N25" s="16" t="n">
        <f t="shared" si="24"/>
        <v>2.2352192994964815E-2</v>
      </c>
      <c r="O25" s="16" t="n">
        <f t="shared" si="24"/>
        <v>3.8996613847402821E-2</v>
      </c>
      <c r="P25" s="16" t="n">
        <f t="shared" si="24"/>
        <v>2.6157601792405977E-2</v>
      </c>
      <c r="Q25" s="16" t="n">
        <f t="shared" si="24"/>
        <v>3.0652493287095652E-2</v>
      </c>
      <c r="R25" s="16" t="n">
        <f t="shared" si="24"/>
        <v>4.5840698108810231E-2</v>
      </c>
      <c r="S25" s="16" t="n">
        <f t="shared" si="24"/>
        <v>0.1251812695242682</v>
      </c>
      <c r="T25" s="16" t="n">
        <f t="shared" si="24"/>
        <v>0.14046234386519613</v>
      </c>
      <c r="U25" s="16" t="n">
        <f t="shared" si="24"/>
        <v>0.16292856917056869</v>
      </c>
      <c r="V25" s="16" t="n">
        <f t="shared" si="24"/>
        <v>0.18206200746306644</v>
      </c>
      <c r="W25" s="16" t="n">
        <f t="shared" si="24"/>
        <v>0.18221876332978762</v>
      </c>
      <c r="X25" s="16" t="n">
        <f t="shared" si="24"/>
        <v>0.17504134973019303</v>
      </c>
      <c r="Y25" s="16" t="n">
        <f t="shared" si="24"/>
        <v>0.16484752088748725</v>
      </c>
      <c r="Z25" s="16" t="n">
        <f t="shared" si="24"/>
        <v>0.18193927457726999</v>
      </c>
      <c r="AA25" s="16" t="n">
        <f t="shared" si="24"/>
        <v>0.17787584638743126</v>
      </c>
      <c r="AB25" s="16" t="n">
        <f t="shared" si="24"/>
        <v>0.1685344337639133</v>
      </c>
      <c r="AC25" s="16" t="n">
        <f t="shared" si="24"/>
        <v>0.15483546094718639</v>
      </c>
      <c r="AD25" s="16" t="n">
        <f t="shared" si="24"/>
        <v>0.15383110870495653</v>
      </c>
      <c r="AE25" s="16" t="n">
        <f t="shared" si="24"/>
        <v>0.14274647155977668</v>
      </c>
      <c r="AF25" s="16" t="n">
        <f t="shared" si="24"/>
        <v>0.15075519814144361</v>
      </c>
      <c r="AG25" s="16" t="n">
        <f t="shared" si="24"/>
        <v>0.18523255089467161</v>
      </c>
      <c r="AH25" s="16" t="n">
        <f t="shared" si="24"/>
        <v>0.16357125841563888</v>
      </c>
    </row>
    <row r="26">
      <c r="A26" s="1" t="str">
        <f t="shared" si="21"/>
        <v>&gt;1-2 Years</v>
      </c>
      <c r="B26" s="16" t="str">
        <f>IF(B15="","",B15/#REF!)</f>
      </c>
      <c r="C26" s="16" t="str">
        <f>IF(C15="","",C15/#REF!)</f>
      </c>
      <c r="D26" s="16" t="str">
        <f>IF(D15="","",D15/#REF!)</f>
      </c>
      <c r="E26" s="16" t="str">
        <f>IF(E15="","",E15/#REF!)</f>
      </c>
      <c r="F26" s="16" t="str">
        <f>IF(F15="","",F15/#REF!)</f>
      </c>
      <c r="G26" s="16" t="str">
        <f>IF(G15="","",G15/#REF!)</f>
      </c>
      <c r="H26" s="16" t="str">
        <f>IF(H15="","",H15/#REF!)</f>
      </c>
      <c r="I26" s="16" t="str">
        <f>IF(I15="","",I15/#REF!)</f>
      </c>
      <c r="J26" s="16" t="str">
        <f>IF(J15="","",J15/#REF!)</f>
      </c>
      <c r="K26" s="16" t="e">
        <f>IF(K15="","",K15/#REF!)</f>
        <v>#REF!</v>
      </c>
      <c r="L26" s="16" t="n">
        <f t="shared" ref="L26:AH26" si="25">IF(L15="","",L15/L$19)</f>
        <v>8.5913606593333441E-3</v>
      </c>
      <c r="M26" s="16" t="n">
        <f t="shared" si="25"/>
        <v>2.8246744739943958E-2</v>
      </c>
      <c r="N26" s="16" t="n">
        <f t="shared" si="25"/>
        <v>1.6447289755058971E-2</v>
      </c>
      <c r="O26" s="16" t="n">
        <f t="shared" si="25"/>
        <v>2.6328336083042539E-2</v>
      </c>
      <c r="P26" s="16" t="n">
        <f t="shared" si="25"/>
        <v>2.4464669771095869E-2</v>
      </c>
      <c r="Q26" s="16" t="n">
        <f t="shared" si="25"/>
        <v>3.4810965623659651E-2</v>
      </c>
      <c r="R26" s="16" t="n">
        <f t="shared" si="25"/>
        <v>5.5256516610779446E-2</v>
      </c>
      <c r="S26" s="16" t="n">
        <f t="shared" si="25"/>
        <v>0.15029419050360665</v>
      </c>
      <c r="T26" s="16" t="n">
        <f t="shared" si="25"/>
        <v>0.17030518485253249</v>
      </c>
      <c r="U26" s="16" t="n">
        <f t="shared" si="25"/>
        <v>0.18867378081705213</v>
      </c>
      <c r="V26" s="16" t="n">
        <f t="shared" si="25"/>
        <v>0.18695986505627613</v>
      </c>
      <c r="W26" s="16" t="n">
        <f t="shared" si="25"/>
        <v>0.17524871739829698</v>
      </c>
      <c r="X26" s="16" t="n">
        <f t="shared" si="25"/>
        <v>0.18902003128744843</v>
      </c>
      <c r="Y26" s="16" t="n">
        <f t="shared" si="25"/>
        <v>0.16702605860846698</v>
      </c>
      <c r="Z26" s="16" t="n">
        <f t="shared" si="25"/>
        <v>0.14701241717044164</v>
      </c>
      <c r="AA26" s="16" t="n">
        <f t="shared" si="25"/>
        <v>0.15609149138047401</v>
      </c>
      <c r="AB26" s="16" t="n">
        <f t="shared" si="25"/>
        <v>0.15955327417754159</v>
      </c>
      <c r="AC26" s="16" t="n">
        <f t="shared" si="25"/>
        <v>0.17908163784316281</v>
      </c>
      <c r="AD26" s="16" t="n">
        <f t="shared" si="25"/>
        <v>0.18205519319483496</v>
      </c>
      <c r="AE26" s="16" t="n">
        <f t="shared" si="25"/>
        <v>0.18957929663042369</v>
      </c>
      <c r="AF26" s="16" t="n">
        <f t="shared" si="25"/>
        <v>0.2202597861816358</v>
      </c>
      <c r="AG26" s="16" t="n">
        <f t="shared" si="25"/>
        <v>0.15408934768784255</v>
      </c>
      <c r="AH26" s="16" t="n">
        <f t="shared" si="25"/>
        <v>0.15668316903801083</v>
      </c>
    </row>
    <row r="27">
      <c r="A27" s="1" t="str">
        <f t="shared" si="21"/>
        <v>&gt;2-4 Years</v>
      </c>
      <c r="B27" s="16" t="e">
        <f>IF(B16="","",B16/#REF!)</f>
        <v>#REF!</v>
      </c>
      <c r="C27" s="16" t="e">
        <f>IF(C16="","",C16/#REF!)</f>
        <v>#REF!</v>
      </c>
      <c r="D27" s="16" t="str">
        <f>IF(D16="","",D16/#REF!)</f>
      </c>
      <c r="E27" s="16" t="e">
        <f>IF(E16="","",E16/#REF!)</f>
        <v>#REF!</v>
      </c>
      <c r="F27" s="16" t="e">
        <f>IF(F16="","",F16/#REF!)</f>
        <v>#REF!</v>
      </c>
      <c r="G27" s="16" t="e">
        <f>IF(G16="","",G16/#REF!)</f>
        <v>#REF!</v>
      </c>
      <c r="H27" s="16" t="e">
        <f>IF(H16="","",H16/#REF!)</f>
        <v>#REF!</v>
      </c>
      <c r="I27" s="16" t="str">
        <f>IF(I16="","",I16/#REF!)</f>
      </c>
      <c r="J27" s="16" t="str">
        <f>IF(J16="","",J16/#REF!)</f>
      </c>
      <c r="K27" s="16" t="e">
        <f>IF(K16="","",K16/#REF!)</f>
        <v>#REF!</v>
      </c>
      <c r="L27" s="16" t="n">
        <f t="shared" ref="L27:AH27" si="26">IF(L16="","",L16/L$19)</f>
        <v>1.8826732437882365E-2</v>
      </c>
      <c r="M27" s="16" t="n">
        <f t="shared" si="26"/>
        <v>2.4886110262949828E-2</v>
      </c>
      <c r="N27" s="16" t="n">
        <f t="shared" si="26"/>
        <v>3.4242052169623942E-2</v>
      </c>
      <c r="O27" s="16" t="n">
        <f t="shared" si="26"/>
        <v>3.5072482844766627E-2</v>
      </c>
      <c r="P27" s="16" t="n">
        <f t="shared" si="26"/>
        <v>5.4089344568487928E-2</v>
      </c>
      <c r="Q27" s="16" t="n">
        <f t="shared" si="26"/>
        <v>4.6740360942434063E-2</v>
      </c>
      <c r="R27" s="16" t="n">
        <f t="shared" si="26"/>
        <v>5.9877037937657203E-2</v>
      </c>
      <c r="S27" s="16" t="n">
        <f t="shared" si="26"/>
        <v>0.13104752885183665</v>
      </c>
      <c r="T27" s="16" t="n">
        <f t="shared" si="26"/>
        <v>0.16260448412365916</v>
      </c>
      <c r="U27" s="16" t="n">
        <f t="shared" si="26"/>
        <v>0.17010150379159528</v>
      </c>
      <c r="V27" s="16" t="n">
        <f t="shared" si="26"/>
        <v>0.17542356355146857</v>
      </c>
      <c r="W27" s="16" t="n">
        <f t="shared" si="26"/>
        <v>0.17291027710678739</v>
      </c>
      <c r="X27" s="16" t="n">
        <f t="shared" si="26"/>
        <v>0.18403348116534907</v>
      </c>
      <c r="Y27" s="16" t="n">
        <f t="shared" si="26"/>
        <v>0.21848437154036629</v>
      </c>
      <c r="Z27" s="16" t="n">
        <f t="shared" si="26"/>
        <v>0.20581043637707019</v>
      </c>
      <c r="AA27" s="16" t="n">
        <f t="shared" si="26"/>
        <v>0.21296428961289526</v>
      </c>
      <c r="AB27" s="16" t="n">
        <f t="shared" si="26"/>
        <v>0.21939988741684469</v>
      </c>
      <c r="AC27" s="16" t="n">
        <f t="shared" si="26"/>
        <v>0.21226228962644517</v>
      </c>
      <c r="AD27" s="16" t="n">
        <f t="shared" si="26"/>
        <v>0.22307175734781831</v>
      </c>
      <c r="AE27" s="16" t="n">
        <f t="shared" si="26"/>
        <v>0.22361186574232467</v>
      </c>
      <c r="AF27" s="16" t="n">
        <f t="shared" si="26"/>
        <v>0.19624953501583628</v>
      </c>
      <c r="AG27" s="16" t="n">
        <f t="shared" si="26"/>
        <v>0.190868183420184</v>
      </c>
      <c r="AH27" s="16" t="n">
        <f t="shared" si="26"/>
        <v>0.19415433734597148</v>
      </c>
    </row>
    <row r="28">
      <c r="A28" s="1" t="str">
        <f t="shared" si="21"/>
        <v>&gt;4 years</v>
      </c>
      <c r="B28" s="16" t="e">
        <f>IF(B17="","",B17/#REF!)</f>
        <v>#REF!</v>
      </c>
      <c r="C28" s="16" t="e">
        <f>IF(C17="","",C17/#REF!)</f>
        <v>#REF!</v>
      </c>
      <c r="D28" s="16" t="e">
        <f>IF(D17="","",D17/#REF!)</f>
        <v>#REF!</v>
      </c>
      <c r="E28" s="16" t="e">
        <f>IF(E17="","",E17/#REF!)</f>
        <v>#REF!</v>
      </c>
      <c r="F28" s="16" t="e">
        <f>IF(F17="","",F17/#REF!)</f>
        <v>#REF!</v>
      </c>
      <c r="G28" s="16" t="e">
        <f>IF(G17="","",G17/#REF!)</f>
        <v>#REF!</v>
      </c>
      <c r="H28" s="16" t="e">
        <f>IF(H17="","",H17/#REF!)</f>
        <v>#REF!</v>
      </c>
      <c r="I28" s="16" t="e">
        <f>IF(I17="","",I17/#REF!)</f>
        <v>#REF!</v>
      </c>
      <c r="J28" s="16" t="e">
        <f>IF(J17="","",J17/#REF!)</f>
        <v>#REF!</v>
      </c>
      <c r="K28" s="16" t="e">
        <f>IF(K17="","",K17/#REF!)</f>
        <v>#REF!</v>
      </c>
      <c r="L28" s="16" t="n">
        <f t="shared" ref="L28:AH28" si="27">IF(L17="","",L17/L$19)</f>
        <v>3.7939664741735893E-2</v>
      </c>
      <c r="M28" s="16" t="n">
        <f t="shared" si="27"/>
        <v>5.5967691275479826E-2</v>
      </c>
      <c r="N28" s="16" t="n">
        <f t="shared" si="27"/>
        <v>0.10054818704047465</v>
      </c>
      <c r="O28" s="16" t="n">
        <f t="shared" si="27"/>
        <v>0.14152343525235894</v>
      </c>
      <c r="P28" s="16" t="n">
        <f t="shared" si="27"/>
        <v>0.17221824179833659</v>
      </c>
      <c r="Q28" s="16" t="n">
        <f t="shared" si="27"/>
        <v>0.19196566727913267</v>
      </c>
      <c r="R28" s="16" t="n">
        <f t="shared" si="27"/>
        <v>0.21861874829317102</v>
      </c>
      <c r="S28" s="16" t="n">
        <f t="shared" si="27"/>
        <v>0.24565575799284028</v>
      </c>
      <c r="T28" s="16" t="n">
        <f t="shared" si="27"/>
        <v>0.24748258064802062</v>
      </c>
      <c r="U28" s="16" t="n">
        <f t="shared" si="27"/>
        <v>0.24150188061525713</v>
      </c>
      <c r="V28" s="16" t="n">
        <f t="shared" si="27"/>
        <v>0.22603408545553985</v>
      </c>
      <c r="W28" s="16" t="n">
        <f t="shared" si="27"/>
        <v>0.2416638985157358</v>
      </c>
      <c r="X28" s="16" t="n">
        <f t="shared" si="27"/>
        <v>0.25305182493047834</v>
      </c>
      <c r="Y28" s="16" t="n">
        <f t="shared" si="27"/>
        <v>0.27913869521653395</v>
      </c>
      <c r="Z28" s="16" t="n">
        <f t="shared" si="27"/>
        <v>0.26104943100733202</v>
      </c>
      <c r="AA28" s="16" t="n">
        <f t="shared" si="27"/>
        <v>0.24645328076695991</v>
      </c>
      <c r="AB28" s="16" t="n">
        <f t="shared" si="27"/>
        <v>0.26583210039978672</v>
      </c>
      <c r="AC28" s="16" t="n">
        <f t="shared" si="27"/>
        <v>0.25231391711191181</v>
      </c>
      <c r="AD28" s="16" t="n">
        <f t="shared" si="27"/>
        <v>0.26481164727589873</v>
      </c>
      <c r="AE28" s="16" t="n">
        <f t="shared" si="27"/>
        <v>0.30465153198389655</v>
      </c>
      <c r="AF28" s="16" t="n">
        <f t="shared" si="27"/>
        <v>0.29685408562169308</v>
      </c>
      <c r="AG28" s="16" t="n">
        <f t="shared" si="27"/>
        <v>0.30497099168372888</v>
      </c>
      <c r="AH28" s="16" t="n">
        <f t="shared" si="27"/>
        <v>0.3097796129462993</v>
      </c>
    </row>
    <row r="29">
      <c r="A29" s="1" t="str">
        <f t="shared" si="21"/>
        <v>Unlabeled</v>
      </c>
      <c r="B29" s="16" t="e">
        <f>IF(B18="","",B18/#REF!)</f>
        <v>#REF!</v>
      </c>
      <c r="C29" s="16" t="e">
        <f>IF(C18="","",C18/#REF!)</f>
        <v>#REF!</v>
      </c>
      <c r="D29" s="16" t="e">
        <f>IF(D18="","",D18/#REF!)</f>
        <v>#REF!</v>
      </c>
      <c r="E29" s="16" t="e">
        <f>IF(E18="","",E18/#REF!)</f>
        <v>#REF!</v>
      </c>
      <c r="F29" s="16" t="e">
        <f>IF(F18="","",F18/#REF!)</f>
        <v>#REF!</v>
      </c>
      <c r="G29" s="16" t="e">
        <f>IF(G18="","",G18/#REF!)</f>
        <v>#REF!</v>
      </c>
      <c r="H29" s="16" t="e">
        <f>IF(H18="","",H18/#REF!)</f>
        <v>#REF!</v>
      </c>
      <c r="I29" s="16" t="e">
        <f>IF(I18="","",I18/#REF!)</f>
        <v>#REF!</v>
      </c>
      <c r="J29" s="16" t="e">
        <f>IF(J18="","",J18/#REF!)</f>
        <v>#REF!</v>
      </c>
      <c r="K29" s="16" t="e">
        <f>IF(K18="","",K18/#REF!)</f>
        <v>#REF!</v>
      </c>
      <c r="L29" s="16" t="n">
        <f t="shared" ref="L29:AH29" si="28">IF(L18="","",L18/L$19)</f>
        <v>0.9239463995708439</v>
      </c>
      <c r="M29" s="16" t="n">
        <f t="shared" si="28"/>
        <v>0.87086118535085832</v>
      </c>
      <c r="N29" s="16" t="n">
        <f t="shared" si="28"/>
        <v>0.80332532327770478</v>
      </c>
      <c r="O29" s="16" t="n">
        <f t="shared" si="28"/>
        <v>0.74128657683268717</v>
      </c>
      <c r="P29" s="16" t="n">
        <f t="shared" si="28"/>
        <v>0.70441894021515294</v>
      </c>
      <c r="Q29" s="16" t="n">
        <f t="shared" si="28"/>
        <v>0.66400065549852805</v>
      </c>
      <c r="R29" s="16" t="n">
        <f t="shared" si="28"/>
        <v>0.54653236690734608</v>
      </c>
      <c r="S29" s="16" t="n">
        <f t="shared" si="28"/>
        <v>0.16063740173570881</v>
      </c>
      <c r="T29" s="16" t="n">
        <f t="shared" si="28"/>
        <v>8.280894317307759E-2</v>
      </c>
      <c r="U29" s="16" t="n">
        <f t="shared" si="28"/>
        <v>6.1691930331374566E-2</v>
      </c>
      <c r="V29" s="16" t="n">
        <f t="shared" si="28"/>
        <v>3.9802915194688107E-2</v>
      </c>
      <c r="W29" s="16" t="n">
        <f t="shared" si="28"/>
        <v>3.439659276387394E-2</v>
      </c>
      <c r="X29" s="16" t="n">
        <f t="shared" si="28"/>
        <v>1.6881131362982381E-2</v>
      </c>
      <c r="Y29" s="16" t="n">
        <f t="shared" si="28"/>
        <v>1.7693213489519452E-2</v>
      </c>
      <c r="Z29" s="16" t="n">
        <f t="shared" si="28"/>
        <v>1.0364533505681417E-2</v>
      </c>
      <c r="AA29" s="16" t="n">
        <f t="shared" si="28"/>
        <v>9.9552351340870468E-3</v>
      </c>
      <c r="AB29" s="16" t="n">
        <f t="shared" si="28"/>
        <v>8.3418384025004243E-3</v>
      </c>
      <c r="AC29" s="16" t="n">
        <f t="shared" si="28"/>
        <v>6.226209656367286E-3</v>
      </c>
      <c r="AD29" s="16" t="n">
        <f t="shared" si="28"/>
        <v>3.7647152377078084E-3</v>
      </c>
      <c r="AE29" s="16" t="n">
        <f t="shared" si="28"/>
        <v>1.7279360634166977E-4</v>
      </c>
      <c r="AF29" s="16" t="n">
        <f t="shared" si="28"/>
        <v>2.0535466691256592E-3</v>
      </c>
      <c r="AG29" s="16" t="n">
        <f t="shared" si="28"/>
        <v>4.1122425247125749E-3</v>
      </c>
      <c r="AH29" s="16" t="n">
        <f t="shared" si="28"/>
        <v>1.4920836323140964E-3</v>
      </c>
    </row>
    <row r="30">
      <c r="A30" s="1" t="str">
        <f>A20</f>
        <v>Checksum</v>
      </c>
      <c r="B30" s="16" t="e">
        <f>IF(#REF!="","",#REF!/#REF!)</f>
        <v>#REF!</v>
      </c>
      <c r="C30" s="16" t="e">
        <f>IF(#REF!="","",#REF!/#REF!)</f>
        <v>#REF!</v>
      </c>
      <c r="D30" s="16" t="e">
        <f>IF(#REF!="","",#REF!/#REF!)</f>
        <v>#REF!</v>
      </c>
      <c r="E30" s="16" t="e">
        <f>IF(#REF!="","",#REF!/#REF!)</f>
        <v>#REF!</v>
      </c>
      <c r="F30" s="16" t="e">
        <f>IF(#REF!="","",#REF!/#REF!)</f>
        <v>#REF!</v>
      </c>
      <c r="G30" s="16" t="e">
        <f>IF(#REF!="","",#REF!/#REF!)</f>
        <v>#REF!</v>
      </c>
      <c r="H30" s="16" t="e">
        <f>IF(#REF!="","",#REF!/#REF!)</f>
        <v>#REF!</v>
      </c>
      <c r="I30" s="16" t="e">
        <f>IF(#REF!="","",#REF!/#REF!)</f>
        <v>#REF!</v>
      </c>
      <c r="J30" s="16" t="e">
        <f>IF(#REF!="","",#REF!/#REF!)</f>
        <v>#REF!</v>
      </c>
      <c r="K30" s="16" t="e">
        <f>IF(#REF!="","",#REF!/#REF!)</f>
        <v>#REF!</v>
      </c>
      <c r="L30" s="16" t="b">
        <f t="shared" ref="L30:AH30" si="29">SUM(L23:L29)=1</f>
        <v>1</v>
      </c>
      <c r="M30" s="16" t="b">
        <f t="shared" si="29"/>
        <v>1</v>
      </c>
      <c r="N30" s="16" t="b">
        <f t="shared" si="29"/>
        <v>1</v>
      </c>
      <c r="O30" s="16" t="b">
        <f t="shared" si="29"/>
        <v>1</v>
      </c>
      <c r="P30" s="16" t="b">
        <f t="shared" si="29"/>
        <v>1</v>
      </c>
      <c r="Q30" s="16" t="b">
        <f t="shared" si="29"/>
        <v>1</v>
      </c>
      <c r="R30" s="16" t="b">
        <f t="shared" si="29"/>
        <v>1</v>
      </c>
      <c r="S30" s="16" t="b">
        <f t="shared" si="29"/>
        <v>1</v>
      </c>
      <c r="T30" s="16" t="b">
        <f t="shared" si="29"/>
        <v>1</v>
      </c>
      <c r="U30" s="16" t="b">
        <f t="shared" si="29"/>
        <v>1</v>
      </c>
      <c r="V30" s="16" t="b">
        <f t="shared" si="29"/>
        <v>1</v>
      </c>
      <c r="W30" s="16" t="b">
        <f t="shared" si="29"/>
        <v>1</v>
      </c>
      <c r="X30" s="16" t="b">
        <f t="shared" si="29"/>
        <v>1</v>
      </c>
      <c r="Y30" s="16" t="b">
        <f t="shared" si="29"/>
        <v>1</v>
      </c>
      <c r="Z30" s="16" t="b">
        <f t="shared" si="29"/>
        <v>1</v>
      </c>
      <c r="AA30" s="16" t="b">
        <f t="shared" si="29"/>
        <v>1</v>
      </c>
      <c r="AB30" s="16" t="b">
        <f t="shared" si="29"/>
        <v>1</v>
      </c>
      <c r="AC30" s="16" t="b">
        <f t="shared" si="29"/>
        <v>1</v>
      </c>
      <c r="AD30" s="16" t="b">
        <f t="shared" si="29"/>
        <v>1</v>
      </c>
      <c r="AE30" s="16" t="b">
        <f t="shared" si="29"/>
        <v>1</v>
      </c>
      <c r="AF30" s="16" t="b">
        <f t="shared" si="29"/>
        <v>1</v>
      </c>
      <c r="AG30" s="16" t="b">
        <f t="shared" si="29"/>
        <v>1</v>
      </c>
      <c r="AH30" s="16" t="b">
        <f t="shared" si="29"/>
        <v>1</v>
      </c>
    </row>
    <row r="32">
      <c r="A32" s="1" t="s">
        <v>99</v>
      </c>
      <c r="L32" s="46" t="n">
        <f t="shared" ref="L32:AH32" si="30">SUM(L27:L28)</f>
        <v>5.6766397179618261E-2</v>
      </c>
      <c r="M32" s="46" t="n">
        <f t="shared" si="30"/>
        <v>8.0853801538429651E-2</v>
      </c>
      <c r="N32" s="46" t="n">
        <f t="shared" si="30"/>
        <v>0.13479023921009858</v>
      </c>
      <c r="O32" s="46" t="n">
        <f t="shared" si="30"/>
        <v>0.17659591809712558</v>
      </c>
      <c r="P32" s="46" t="n">
        <f t="shared" si="30"/>
        <v>0.22630758636682452</v>
      </c>
      <c r="Q32" s="46" t="n">
        <f t="shared" si="30"/>
        <v>0.23870602822156672</v>
      </c>
      <c r="R32" s="46" t="n">
        <f t="shared" si="30"/>
        <v>0.27849578623082821</v>
      </c>
      <c r="S32" s="46" t="n">
        <f t="shared" si="30"/>
        <v>0.37670328684467691</v>
      </c>
      <c r="T32" s="46" t="n">
        <f t="shared" si="30"/>
        <v>0.41008706477167978</v>
      </c>
      <c r="U32" s="46" t="n">
        <f t="shared" si="30"/>
        <v>0.4116033844068524</v>
      </c>
      <c r="V32" s="46" t="n">
        <f t="shared" si="30"/>
        <v>0.40145764900700842</v>
      </c>
      <c r="W32" s="46" t="n">
        <f t="shared" si="30"/>
        <v>0.41457417562252319</v>
      </c>
      <c r="X32" s="46" t="n">
        <f t="shared" si="30"/>
        <v>0.43708530609582741</v>
      </c>
      <c r="Y32" s="46" t="n">
        <f t="shared" si="30"/>
        <v>0.49762306675690027</v>
      </c>
      <c r="Z32" s="46" t="n">
        <f t="shared" si="30"/>
        <v>0.46685986738440222</v>
      </c>
      <c r="AA32" s="46" t="n">
        <f t="shared" si="30"/>
        <v>0.4594175703798552</v>
      </c>
      <c r="AB32" s="46" t="n">
        <f t="shared" si="30"/>
        <v>0.4852319878166314</v>
      </c>
      <c r="AC32" s="46" t="n">
        <f t="shared" si="30"/>
        <v>0.46457620673835698</v>
      </c>
      <c r="AD32" s="46" t="n">
        <f t="shared" si="30"/>
        <v>0.48788340462371704</v>
      </c>
      <c r="AE32" s="46" t="n">
        <f t="shared" si="30"/>
        <v>0.52826339772622122</v>
      </c>
      <c r="AF32" s="46" t="n">
        <f t="shared" si="30"/>
        <v>0.49310362063752933</v>
      </c>
      <c r="AG32" s="46" t="n">
        <f t="shared" si="30"/>
        <v>0.49583917510391284</v>
      </c>
      <c r="AH32" s="46" t="n">
        <f t="shared" si="30"/>
        <v>0.50393395029227084</v>
      </c>
    </row>
    <row r="33">
      <c r="A33" s="1" t="s">
        <v>98</v>
      </c>
      <c r="S33" s="46" t="n">
        <f t="shared" ref="S33:AH33" si="31">SUM(S23:S25)</f>
        <v>0.31236512091600777</v>
      </c>
      <c r="T33" s="46" t="n">
        <f t="shared" si="31"/>
        <v>0.3367988072027101</v>
      </c>
      <c r="U33" s="46" t="n">
        <f t="shared" si="31"/>
        <v>0.33803090444472095</v>
      </c>
      <c r="V33" s="46" t="n">
        <f t="shared" si="31"/>
        <v>0.37177957074202728</v>
      </c>
      <c r="W33" s="46" t="n">
        <f t="shared" si="31"/>
        <v>0.37578051421530567</v>
      </c>
      <c r="X33" s="46" t="n">
        <f t="shared" si="31"/>
        <v>0.3570135312537418</v>
      </c>
      <c r="Y33" s="46" t="n">
        <f t="shared" si="31"/>
        <v>0.31765766114511318</v>
      </c>
      <c r="Z33" s="46" t="n">
        <f t="shared" si="31"/>
        <v>0.37576318193947478</v>
      </c>
      <c r="AA33" s="46" t="n">
        <f t="shared" si="31"/>
        <v>0.37453570310558371</v>
      </c>
      <c r="AB33" s="46" t="n">
        <f t="shared" si="31"/>
        <v>0.34687289960332651</v>
      </c>
      <c r="AC33" s="46" t="n">
        <f t="shared" si="31"/>
        <v>0.35011594576211269</v>
      </c>
      <c r="AD33" s="46" t="n">
        <f t="shared" si="31"/>
        <v>0.32629668694374014</v>
      </c>
      <c r="AE33" s="46" t="n">
        <f t="shared" si="31"/>
        <v>0.28198451203701325</v>
      </c>
      <c r="AF33" s="46" t="n">
        <f t="shared" si="31"/>
        <v>0.28458304651170924</v>
      </c>
      <c r="AG33" s="46" t="n">
        <f t="shared" si="31"/>
        <v>0.34595923468353196</v>
      </c>
      <c r="AH33" s="46" t="n">
        <f t="shared" si="31"/>
        <v>0.33789079703740432</v>
      </c>
    </row>
    <row r="34">
      <c r="K34" s="27"/>
    </row>
    <row r="35">
      <c r="K35" s="32"/>
    </row>
    <row r="36">
      <c r="K36" s="32"/>
    </row>
    <row r="37">
      <c r="K37" s="32"/>
      <c r="AJ37" s="1" t="n">
        <v>2021</v>
      </c>
    </row>
    <row r="38">
      <c r="K38" s="32"/>
      <c r="AJ38" s="17" t="n">
        <v>36807644564</v>
      </c>
    </row>
    <row r="39">
      <c r="K39" s="32"/>
      <c r="AJ39" s="65" t="n">
        <f>AJ38/VLOOKUP(AJ37,deflator,2,FALSE)</f>
        <v>39357957730.66787</v>
      </c>
    </row>
    <row r="40">
      <c r="K40" s="32"/>
    </row>
    <row r="41">
      <c r="K41" s="32"/>
    </row>
    <row r="42">
      <c r="K42" s="32"/>
    </row>
    <row r="43">
      <c r="C43" s="64"/>
      <c r="D43" s="64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8" topLeftCell="L9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7.85546875" hidden="0" customWidth="1"/>
    <col min="2" max="2" width="8" hidden="1" customWidth="1"/>
    <col min="3" max="3" width="7.85546875" hidden="1" customWidth="1"/>
    <col min="4" max="4" width="7.85546875" hidden="1" customWidth="1"/>
    <col min="5" max="5" width="9.85546875" hidden="1" customWidth="1"/>
    <col min="6" max="6" width="9.85546875" hidden="1" customWidth="1"/>
    <col min="7" max="7" width="10.85546875" hidden="1" customWidth="1"/>
    <col min="8" max="8" width="10.85546875" hidden="1" customWidth="1"/>
    <col min="9" max="9" width="10.85546875" hidden="1" customWidth="1"/>
    <col min="10" max="10" width="7.85546875" hidden="1" customWidth="1"/>
    <col min="11" max="11" width="7.85546875" hidden="1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7.8554687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</cols>
  <sheetData>
    <row r="1">
      <c r="A1" s="1" t="s">
        <v>112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J1" s="1" t="n">
        <v>1000000000</v>
      </c>
    </row>
    <row r="2" ht="30" customHeight="1">
      <c r="A2" s="14" t="s">
        <v>111</v>
      </c>
      <c r="L2" s="9" t="n">
        <v>116001138699.354</v>
      </c>
      <c r="M2" s="9" t="n">
        <v>122811817501.047</v>
      </c>
      <c r="N2" s="9" t="n">
        <v>135921479804.41701</v>
      </c>
      <c r="O2" s="9" t="n">
        <v>167718661228.54199</v>
      </c>
      <c r="P2" s="9" t="n">
        <v>174241947846.293</v>
      </c>
      <c r="Q2" s="9" t="n">
        <v>224934053299.668</v>
      </c>
      <c r="R2" s="9" t="n">
        <v>244159356945.349</v>
      </c>
      <c r="S2" s="9" t="n">
        <v>255504480178.90799</v>
      </c>
      <c r="T2" s="9" t="n">
        <v>291444570202.297</v>
      </c>
      <c r="U2" s="9" t="n">
        <v>303637356747.159</v>
      </c>
      <c r="V2" s="9" t="n">
        <v>292306025739.15198</v>
      </c>
      <c r="W2" s="9" t="n">
        <v>299084646140.10999</v>
      </c>
      <c r="X2" s="9" t="n">
        <v>287277140277.138</v>
      </c>
      <c r="Y2" s="9" t="n">
        <v>250030723402.82501</v>
      </c>
      <c r="Z2" s="9" t="n">
        <v>230017650951.21899</v>
      </c>
      <c r="AA2" s="9" t="n">
        <v>223577971309.62</v>
      </c>
      <c r="AB2" s="9" t="n">
        <v>250007281439.57501</v>
      </c>
      <c r="AC2" s="9" t="n">
        <v>267334788898.793</v>
      </c>
      <c r="AD2" s="9" t="n">
        <v>295963442177.55701</v>
      </c>
      <c r="AE2" s="9" t="n">
        <v>317598575982.96503</v>
      </c>
      <c r="AF2" s="9" t="n">
        <v>349317603842.51001</v>
      </c>
      <c r="AG2" s="9" t="n">
        <v>286136111718.56403</v>
      </c>
      <c r="AH2" s="9" t="n">
        <v>305306460047.82001</v>
      </c>
    </row>
    <row r="3" ht="45" customHeight="1">
      <c r="A3" s="14" t="s">
        <v>110</v>
      </c>
      <c r="L3" s="9" t="n">
        <v>26260158</v>
      </c>
      <c r="M3" s="9" t="n">
        <v>-322238</v>
      </c>
      <c r="N3" s="9" t="n">
        <v>230577578</v>
      </c>
      <c r="O3" s="9" t="n">
        <v>791848042.42970002</v>
      </c>
      <c r="P3" s="9" t="n">
        <v>1108306585.5401001</v>
      </c>
      <c r="Q3" s="9" t="n">
        <v>953896582.61720002</v>
      </c>
      <c r="R3" s="9" t="n">
        <v>516214318.18580002</v>
      </c>
      <c r="S3" s="9" t="n">
        <v>722457140.87699997</v>
      </c>
      <c r="T3" s="9" t="n">
        <v>862056027.84590006</v>
      </c>
      <c r="U3" s="9" t="n">
        <v>665110930.39880002</v>
      </c>
      <c r="V3" s="9" t="n">
        <v>388168271.14670002</v>
      </c>
      <c r="W3" s="9" t="n">
        <v>1065671635.7907</v>
      </c>
      <c r="X3" s="9" t="n">
        <v>721532203.27209997</v>
      </c>
      <c r="Y3" s="9" t="n">
        <v>584361705.2335</v>
      </c>
      <c r="Z3" s="9" t="n">
        <v>277848041.38260001</v>
      </c>
      <c r="AA3" s="9" t="n">
        <v>118451795.06640001</v>
      </c>
      <c r="AB3" s="9" t="n">
        <v>105079384.096</v>
      </c>
      <c r="AC3" s="9" t="n">
        <v>43193853.223700002</v>
      </c>
      <c r="AD3" s="9" t="n">
        <v>151953700.9587</v>
      </c>
      <c r="AE3" s="9" t="n">
        <v>127378103.1477</v>
      </c>
      <c r="AF3" s="9" t="n">
        <v>30252134.343199998</v>
      </c>
      <c r="AG3" s="9" t="n">
        <v>107601478.4163</v>
      </c>
      <c r="AH3" s="9" t="n">
        <v>51439717.461800002</v>
      </c>
    </row>
    <row r="4" ht="30" customHeight="1">
      <c r="A4" s="14" t="s">
        <v>109</v>
      </c>
      <c r="L4" s="9" t="n">
        <v>16151087649.0334</v>
      </c>
      <c r="M4" s="9" t="n">
        <v>21202146997.213402</v>
      </c>
      <c r="N4" s="9" t="n">
        <v>33610643470.997898</v>
      </c>
      <c r="O4" s="9" t="n">
        <v>43104582834.702599</v>
      </c>
      <c r="P4" s="9" t="n">
        <v>54397774189.0187</v>
      </c>
      <c r="Q4" s="9" t="n">
        <v>39830696000.955002</v>
      </c>
      <c r="R4" s="9" t="n">
        <v>50549430388.570198</v>
      </c>
      <c r="S4" s="9" t="n">
        <v>71913864792.785294</v>
      </c>
      <c r="T4" s="9" t="n">
        <v>85651600900.482605</v>
      </c>
      <c r="U4" s="9" t="n">
        <v>77226972717.163406</v>
      </c>
      <c r="V4" s="9" t="n">
        <v>69717798469.148605</v>
      </c>
      <c r="W4" s="9" t="n">
        <v>68415180663.8013</v>
      </c>
      <c r="X4" s="9" t="n">
        <v>69637440291.9767</v>
      </c>
      <c r="Y4" s="9" t="n">
        <v>55965808443.623199</v>
      </c>
      <c r="Z4" s="9" t="n">
        <v>52989421033.927299</v>
      </c>
      <c r="AA4" s="9" t="n">
        <v>50486597339.563103</v>
      </c>
      <c r="AB4" s="9" t="n">
        <v>48248629092.330704</v>
      </c>
      <c r="AC4" s="9" t="n">
        <v>53241496258.321404</v>
      </c>
      <c r="AD4" s="9" t="n">
        <v>62784249634.794197</v>
      </c>
      <c r="AE4" s="9" t="n">
        <v>66084713189.696602</v>
      </c>
      <c r="AF4" s="9" t="n">
        <v>72422636969.977005</v>
      </c>
      <c r="AG4" s="9" t="n">
        <v>100760450688.59399</v>
      </c>
      <c r="AH4" s="9" t="n">
        <v>108995284202.37801</v>
      </c>
    </row>
    <row r="5">
      <c r="A5" s="14"/>
      <c r="B5" s="1" t="n">
        <v>120350129405</v>
      </c>
      <c r="C5" s="1" t="n">
        <v>136154193844</v>
      </c>
      <c r="D5" s="1" t="n">
        <v>123406660550</v>
      </c>
      <c r="E5" s="1" t="n">
        <v>121373382142</v>
      </c>
      <c r="F5" s="1" t="n">
        <v>117161902725</v>
      </c>
      <c r="G5" s="1" t="n">
        <v>116592014868</v>
      </c>
      <c r="H5" s="1" t="n">
        <v>118448779098</v>
      </c>
      <c r="I5" s="1" t="n">
        <v>115982151879</v>
      </c>
      <c r="J5" s="1" t="n">
        <v>116965882167</v>
      </c>
      <c r="K5" s="1" t="n">
        <v>122185036488</v>
      </c>
      <c r="L5" s="9" t="n">
        <v>0</v>
      </c>
      <c r="M5" s="9" t="n">
        <v>723958.70019999996</v>
      </c>
      <c r="N5" s="9" t="n">
        <v>33861753.340000004</v>
      </c>
      <c r="O5" s="9" t="n">
        <v>11154910.42</v>
      </c>
      <c r="P5" s="9" t="n">
        <v>76558</v>
      </c>
      <c r="Q5" s="9" t="n">
        <v>614416.0625</v>
      </c>
      <c r="R5" s="9" t="n">
        <v>14326.16</v>
      </c>
      <c r="S5" s="9" t="n">
        <v>4000</v>
      </c>
      <c r="T5" s="9" t="n">
        <v>484171.875</v>
      </c>
      <c r="U5" s="9" t="n">
        <v>1792522.5578000001</v>
      </c>
      <c r="V5" s="9" t="n">
        <v>-8123638.4396000002</v>
      </c>
      <c r="W5" s="9" t="n">
        <v>417164.46</v>
      </c>
      <c r="X5" s="9" t="n">
        <v>317883.20020000002</v>
      </c>
      <c r="Y5" s="9" t="n">
        <v>158791</v>
      </c>
      <c r="Z5" s="9" t="n">
        <v>-558047.03</v>
      </c>
      <c r="AA5" s="9" t="n">
        <v>1471322.375</v>
      </c>
      <c r="AB5" s="9" t="n">
        <v>796427.23</v>
      </c>
      <c r="AC5" s="9" t="n">
        <v>2911392</v>
      </c>
      <c r="AD5" s="9" t="n">
        <v>56285293.052199997</v>
      </c>
      <c r="AE5" s="9" t="n">
        <v>44827886.136200003</v>
      </c>
      <c r="AF5" s="9" t="n">
        <v>50247296.494599998</v>
      </c>
      <c r="AG5" s="9" t="n">
        <v>58456454.273699999</v>
      </c>
      <c r="AH5" s="9" t="n">
        <v>28495214.612599999</v>
      </c>
    </row>
    <row r="6">
      <c r="A6" s="1" t="s">
        <v>36</v>
      </c>
      <c r="B6" s="9" t="n">
        <f t="shared" ref="B6:AH6" si="0">SUBTOTAL(9,B2:B5)</f>
        <v>120350129405</v>
      </c>
      <c r="C6" s="9" t="n">
        <f t="shared" si="0"/>
        <v>136154193844</v>
      </c>
      <c r="D6" s="9" t="n">
        <f t="shared" si="0"/>
        <v>123406660550</v>
      </c>
      <c r="E6" s="9" t="n">
        <f t="shared" si="0"/>
        <v>121373382142</v>
      </c>
      <c r="F6" s="9" t="n">
        <f t="shared" si="0"/>
        <v>117161902725</v>
      </c>
      <c r="G6" s="9" t="n">
        <f t="shared" si="0"/>
        <v>116592014868</v>
      </c>
      <c r="H6" s="9" t="n">
        <f t="shared" si="0"/>
        <v>118448779098</v>
      </c>
      <c r="I6" s="9" t="n">
        <f t="shared" si="0"/>
        <v>115982151879</v>
      </c>
      <c r="J6" s="9" t="n">
        <f t="shared" si="0"/>
        <v>116965882167</v>
      </c>
      <c r="K6" s="9" t="n">
        <f t="shared" si="0"/>
        <v>122185036488</v>
      </c>
      <c r="L6" s="9" t="n">
        <f t="shared" si="0"/>
        <v>132178486506.38741</v>
      </c>
      <c r="M6" s="9" t="n">
        <f t="shared" si="0"/>
        <v>144014366218.9606</v>
      </c>
      <c r="N6" s="9" t="n">
        <f t="shared" si="0"/>
        <v>169796562606.75491</v>
      </c>
      <c r="O6" s="9" t="n">
        <f t="shared" si="0"/>
        <v>211626247016.0943</v>
      </c>
      <c r="P6" s="9" t="n">
        <f t="shared" si="0"/>
        <v>229748105178.85181</v>
      </c>
      <c r="Q6" s="9" t="n">
        <f t="shared" si="0"/>
        <v>265719260299.30267</v>
      </c>
      <c r="R6" s="9" t="n">
        <f t="shared" si="0"/>
        <v>295225015978.26495</v>
      </c>
      <c r="S6" s="9" t="n">
        <f t="shared" si="0"/>
        <v>328140806112.57031</v>
      </c>
      <c r="T6" s="9" t="n">
        <f t="shared" si="0"/>
        <v>377958711302.50049</v>
      </c>
      <c r="U6" s="9" t="n">
        <f t="shared" si="0"/>
        <v>381531232917.27899</v>
      </c>
      <c r="V6" s="9" t="n">
        <f t="shared" si="0"/>
        <v>362403868841.00775</v>
      </c>
      <c r="W6" s="9" t="n">
        <f t="shared" si="0"/>
        <v>368565915604.16205</v>
      </c>
      <c r="X6" s="9" t="n">
        <f t="shared" si="0"/>
        <v>357636430655.58698</v>
      </c>
      <c r="Y6" s="9" t="n">
        <f t="shared" si="0"/>
        <v>306581052342.6817</v>
      </c>
      <c r="Z6" s="9" t="n">
        <f t="shared" si="0"/>
        <v>283284361979.49884</v>
      </c>
      <c r="AA6" s="9" t="n">
        <f t="shared" si="0"/>
        <v>274184491766.62451</v>
      </c>
      <c r="AB6" s="9" t="n">
        <f t="shared" si="0"/>
        <v>298361786343.23169</v>
      </c>
      <c r="AC6" s="9" t="n">
        <f t="shared" si="0"/>
        <v>320622390402.33807</v>
      </c>
      <c r="AD6" s="9" t="n">
        <f t="shared" si="0"/>
        <v>358955930806.36206</v>
      </c>
      <c r="AE6" s="9" t="n">
        <f t="shared" si="0"/>
        <v>383855495161.94556</v>
      </c>
      <c r="AF6" s="9" t="n">
        <f t="shared" si="0"/>
        <v>421820740243.32483</v>
      </c>
      <c r="AG6" s="9" t="n">
        <f t="shared" si="0"/>
        <v>387062620339.84802</v>
      </c>
      <c r="AH6" s="9" t="n">
        <f t="shared" si="0"/>
        <v>414381679182.2724</v>
      </c>
    </row>
    <row r="8">
      <c r="A8" s="1" t="str">
        <f t="shared" ref="A8:AH8" si="1">A1</f>
        <v>AnyCommercialText</v>
      </c>
      <c r="B8" s="1" t="n">
        <f t="shared" si="1"/>
        <v>1990</v>
      </c>
      <c r="C8" s="1" t="n">
        <f t="shared" si="1"/>
        <v>1991</v>
      </c>
      <c r="D8" s="1" t="n">
        <f t="shared" si="1"/>
        <v>1992</v>
      </c>
      <c r="E8" s="1" t="n">
        <f t="shared" si="1"/>
        <v>1993</v>
      </c>
      <c r="F8" s="1" t="n">
        <f t="shared" si="1"/>
        <v>1994</v>
      </c>
      <c r="G8" s="1" t="n">
        <f t="shared" si="1"/>
        <v>1995</v>
      </c>
      <c r="H8" s="1" t="n">
        <f t="shared" si="1"/>
        <v>1996</v>
      </c>
      <c r="I8" s="1" t="n">
        <f t="shared" si="1"/>
        <v>1997</v>
      </c>
      <c r="J8" s="1" t="n">
        <f t="shared" si="1"/>
        <v>1998</v>
      </c>
      <c r="K8" s="1" t="n">
        <f t="shared" si="1"/>
        <v>1999</v>
      </c>
      <c r="L8" s="1" t="n">
        <f t="shared" si="1"/>
        <v>2000</v>
      </c>
      <c r="M8" s="1" t="n">
        <f t="shared" si="1"/>
        <v>2001</v>
      </c>
      <c r="N8" s="1" t="n">
        <f t="shared" si="1"/>
        <v>2002</v>
      </c>
      <c r="O8" s="1" t="n">
        <f t="shared" si="1"/>
        <v>2003</v>
      </c>
      <c r="P8" s="1" t="n">
        <f t="shared" si="1"/>
        <v>2004</v>
      </c>
      <c r="Q8" s="1" t="n">
        <f t="shared" si="1"/>
        <v>2005</v>
      </c>
      <c r="R8" s="1" t="n">
        <f t="shared" si="1"/>
        <v>2006</v>
      </c>
      <c r="S8" s="1" t="n">
        <f t="shared" si="1"/>
        <v>2007</v>
      </c>
      <c r="T8" s="1" t="n">
        <f t="shared" si="1"/>
        <v>2008</v>
      </c>
      <c r="U8" s="1" t="n">
        <f t="shared" si="1"/>
        <v>2009</v>
      </c>
      <c r="V8" s="1" t="n">
        <f t="shared" si="1"/>
        <v>2010</v>
      </c>
      <c r="W8" s="1" t="n">
        <f t="shared" si="1"/>
        <v>2011</v>
      </c>
      <c r="X8" s="1" t="n">
        <f t="shared" si="1"/>
        <v>2012</v>
      </c>
      <c r="Y8" s="1" t="n">
        <f t="shared" si="1"/>
        <v>2013</v>
      </c>
      <c r="Z8" s="1" t="n">
        <f t="shared" si="1"/>
        <v>2014</v>
      </c>
      <c r="AA8" s="1" t="n">
        <f t="shared" si="1"/>
        <v>2015</v>
      </c>
      <c r="AB8" s="1" t="n">
        <f t="shared" si="1"/>
        <v>2016</v>
      </c>
      <c r="AC8" s="1" t="n">
        <f t="shared" si="1"/>
        <v>2017</v>
      </c>
      <c r="AD8" s="1" t="n">
        <f t="shared" si="1"/>
        <v>2018</v>
      </c>
      <c r="AE8" s="1" t="n">
        <f t="shared" si="1"/>
        <v>2019</v>
      </c>
      <c r="AF8" s="1" t="n">
        <f t="shared" si="1"/>
        <v>2020</v>
      </c>
      <c r="AG8" s="1" t="n">
        <f t="shared" si="1"/>
        <v>2021</v>
      </c>
      <c r="AH8" s="1" t="n">
        <f t="shared" si="1"/>
        <v>2022</v>
      </c>
      <c r="AK8" s="19" t="n">
        <f t="shared" ref="AK8:AK13" si="2">AA8</f>
        <v>2015</v>
      </c>
      <c r="AL8" s="19" t="n">
        <f t="shared" ref="AL8:AM13" si="3">AG8</f>
        <v>2021</v>
      </c>
      <c r="AM8" s="19" t="n">
        <f t="shared" si="3"/>
        <v>2022</v>
      </c>
      <c r="AN8" s="19" t="str">
        <f>AL8&amp;"-"&amp;$AM8</f>
        <v>2021-2022</v>
      </c>
      <c r="AO8" s="19" t="str">
        <f>AK8&amp;"-"&amp;$AM8</f>
        <v>2015-2022</v>
      </c>
      <c r="AP8" s="19" t="str">
        <f>"Share "&amp;AH8</f>
        <v>Share 2022</v>
      </c>
      <c r="AQ8" s="1" t="s">
        <v>108</v>
      </c>
      <c r="AR8" s="1" t="s">
        <v>89</v>
      </c>
    </row>
    <row r="9">
      <c r="A9" s="1" t="str">
        <f>A2</f>
        <v>Not Classified_x000D_
as Commercial</v>
      </c>
      <c r="B9" s="66" t="str">
        <f t="shared" ref="B9:AH9" si="4">IF(B2="","",B2/VLOOKUP(B$8,deflator,2,FALSE)/$AJ$1)</f>
      </c>
      <c r="C9" s="66" t="str">
        <f t="shared" si="4"/>
      </c>
      <c r="D9" s="66" t="str">
        <f t="shared" si="4"/>
      </c>
      <c r="E9" s="66" t="str">
        <f t="shared" si="4"/>
      </c>
      <c r="F9" s="66" t="str">
        <f t="shared" si="4"/>
      </c>
      <c r="G9" s="66" t="str">
        <f t="shared" si="4"/>
      </c>
      <c r="H9" s="66" t="str">
        <f t="shared" si="4"/>
      </c>
      <c r="I9" s="66" t="str">
        <f t="shared" si="4"/>
      </c>
      <c r="J9" s="66" t="str">
        <f t="shared" si="4"/>
      </c>
      <c r="K9" s="66" t="str">
        <f t="shared" si="4"/>
      </c>
      <c r="L9" s="66" t="n">
        <f t="shared" si="4"/>
        <v>187.42652560398776</v>
      </c>
      <c r="M9" s="66" t="n">
        <f t="shared" si="4"/>
        <v>193.732834605281</v>
      </c>
      <c r="N9" s="66" t="n">
        <f t="shared" si="4"/>
        <v>211.08141511536317</v>
      </c>
      <c r="O9" s="66" t="n">
        <f t="shared" si="4"/>
        <v>255.57612558797456</v>
      </c>
      <c r="P9" s="66" t="n">
        <f t="shared" si="4"/>
        <v>259.18129561129342</v>
      </c>
      <c r="Q9" s="66" t="n">
        <f t="shared" si="4"/>
        <v>324.72710461504028</v>
      </c>
      <c r="R9" s="66" t="n">
        <f t="shared" si="4"/>
        <v>341.36768962295486</v>
      </c>
      <c r="S9" s="66" t="n">
        <f t="shared" si="4"/>
        <v>347.69482587420208</v>
      </c>
      <c r="T9" s="66" t="n">
        <f t="shared" si="4"/>
        <v>388.50020864202497</v>
      </c>
      <c r="U9" s="66" t="n">
        <f t="shared" si="4"/>
        <v>400.68167618876402</v>
      </c>
      <c r="V9" s="66" t="n">
        <f t="shared" si="4"/>
        <v>382.4028444512025</v>
      </c>
      <c r="W9" s="66" t="n">
        <f t="shared" si="4"/>
        <v>383.54103331152288</v>
      </c>
      <c r="X9" s="66" t="n">
        <f t="shared" si="4"/>
        <v>361.76810268197448</v>
      </c>
      <c r="Y9" s="66" t="n">
        <f t="shared" si="4"/>
        <v>309.20523405794</v>
      </c>
      <c r="Z9" s="66" t="n">
        <f t="shared" si="4"/>
        <v>279.05705963667378</v>
      </c>
      <c r="AA9" s="66" t="n">
        <f t="shared" si="4"/>
        <v>268.17005373901725</v>
      </c>
      <c r="AB9" s="66" t="n">
        <f t="shared" si="4"/>
        <v>297.40616823123969</v>
      </c>
      <c r="AC9" s="66" t="n">
        <f t="shared" si="4"/>
        <v>312.44055668506314</v>
      </c>
      <c r="AD9" s="66" t="n">
        <f t="shared" si="4"/>
        <v>337.96405757686892</v>
      </c>
      <c r="AE9" s="66" t="n">
        <f t="shared" si="4"/>
        <v>355.70249626933776</v>
      </c>
      <c r="AF9" s="66" t="n">
        <f t="shared" si="4"/>
        <v>386.07658307787898</v>
      </c>
      <c r="AG9" s="66" t="n">
        <f t="shared" si="4"/>
        <v>305.96179472053279</v>
      </c>
      <c r="AH9" s="66" t="n">
        <f t="shared" si="4"/>
        <v>305.30646004782</v>
      </c>
      <c r="AJ9" s="36" t="str">
        <f>A9</f>
        <v>Not Classified_x000D_
as Commercial</v>
      </c>
      <c r="AK9" s="55" t="n">
        <f t="shared" si="2"/>
        <v>268.17005373901725</v>
      </c>
      <c r="AL9" s="55" t="n">
        <f t="shared" si="3"/>
        <v>305.96179472053279</v>
      </c>
      <c r="AM9" s="55" t="n">
        <f t="shared" si="3"/>
        <v>305.30646004782</v>
      </c>
      <c r="AN9" s="39" t="n">
        <f>(AM9/AL9)-1</f>
        <v>-2.1418839999660655E-3</v>
      </c>
      <c r="AO9" s="39" t="n">
        <f>(AM9/AK9)-1</f>
        <v>0.13848081018376446</v>
      </c>
      <c r="AP9" s="16" t="n">
        <f>AH17</f>
        <v>0.73677596135597023</v>
      </c>
      <c r="AQ9" s="16" t="n">
        <f>AF17</f>
        <v>0.82811860706756202</v>
      </c>
      <c r="AR9" s="16" t="n">
        <f>AA17</f>
        <v>0.8154289466521728</v>
      </c>
    </row>
    <row r="10">
      <c r="A10" s="1" t="str">
        <f>A3</f>
        <v>Non-Development_x000D_
or Commercial Similar</v>
      </c>
      <c r="B10" s="66" t="str">
        <f t="shared" ref="B10:AH10" si="5">IF(B3="","",B3/VLOOKUP(B$8,deflator,2,FALSE)/$AJ$1)</f>
      </c>
      <c r="C10" s="66" t="str">
        <f t="shared" si="5"/>
      </c>
      <c r="D10" s="66" t="str">
        <f t="shared" si="5"/>
      </c>
      <c r="E10" s="66" t="str">
        <f t="shared" si="5"/>
      </c>
      <c r="F10" s="66" t="str">
        <f t="shared" si="5"/>
      </c>
      <c r="G10" s="66" t="str">
        <f t="shared" si="5"/>
      </c>
      <c r="H10" s="66" t="str">
        <f t="shared" si="5"/>
      </c>
      <c r="I10" s="66" t="str">
        <f t="shared" si="5"/>
      </c>
      <c r="J10" s="66" t="str">
        <f t="shared" si="5"/>
      </c>
      <c r="K10" s="66" t="str">
        <f t="shared" si="5"/>
      </c>
      <c r="L10" s="66" t="n">
        <f t="shared" si="5"/>
        <v>4.242932639228629E-2</v>
      </c>
      <c r="M10" s="66" t="n">
        <f t="shared" si="5"/>
        <v>-5.0832307857510799E-4</v>
      </c>
      <c r="N10" s="66" t="n">
        <f t="shared" si="5"/>
        <v>0.35807910220038225</v>
      </c>
      <c r="O10" s="66" t="n">
        <f t="shared" si="5"/>
        <v>1.2066484030827971</v>
      </c>
      <c r="P10" s="66" t="n">
        <f t="shared" si="5"/>
        <v>1.6485831358371332</v>
      </c>
      <c r="Q10" s="66" t="n">
        <f t="shared" si="5"/>
        <v>1.3770972906569772</v>
      </c>
      <c r="R10" s="66" t="n">
        <f t="shared" si="5"/>
        <v>0.72173719391315028</v>
      </c>
      <c r="S10" s="66" t="n">
        <f t="shared" si="5"/>
        <v>0.98313191855936244</v>
      </c>
      <c r="T10" s="66" t="n">
        <f t="shared" si="5"/>
        <v>1.149134281166333</v>
      </c>
      <c r="U10" s="66" t="n">
        <f t="shared" si="5"/>
        <v>0.87768437091742357</v>
      </c>
      <c r="V10" s="66" t="n">
        <f t="shared" si="5"/>
        <v>0.50781249081969193</v>
      </c>
      <c r="W10" s="66" t="n">
        <f t="shared" si="5"/>
        <v>1.3665990736631521</v>
      </c>
      <c r="X10" s="66" t="n">
        <f t="shared" si="5"/>
        <v>0.90862550340718973</v>
      </c>
      <c r="Y10" s="66" t="n">
        <f t="shared" si="5"/>
        <v>0.72266198082431254</v>
      </c>
      <c r="Z10" s="66" t="n">
        <f t="shared" si="5"/>
        <v>0.33708481559304571</v>
      </c>
      <c r="AA10" s="66" t="n">
        <f t="shared" si="5"/>
        <v>0.14207671740812852</v>
      </c>
      <c r="AB10" s="66" t="n">
        <f t="shared" si="5"/>
        <v>0.12500138717617004</v>
      </c>
      <c r="AC10" s="66" t="n">
        <f t="shared" si="5"/>
        <v>5.048168853061185E-2</v>
      </c>
      <c r="AD10" s="66" t="n">
        <f t="shared" si="5"/>
        <v>0.1735176782712749</v>
      </c>
      <c r="AE10" s="66" t="n">
        <f t="shared" si="5"/>
        <v>0.14266030355917053</v>
      </c>
      <c r="AF10" s="66" t="n">
        <f t="shared" si="5"/>
        <v>3.343559136315781E-2</v>
      </c>
      <c r="AG10" s="66" t="n">
        <f t="shared" si="5"/>
        <v>0.11505692606606389</v>
      </c>
      <c r="AH10" s="66" t="n">
        <f t="shared" si="5"/>
        <v>5.1439717461800004E-2</v>
      </c>
      <c r="AJ10" s="36" t="str">
        <f>A10</f>
        <v>Non-Development_x000D_
or Commercial Similar</v>
      </c>
      <c r="AK10" s="55" t="n">
        <f t="shared" si="2"/>
        <v>0.14207671740812852</v>
      </c>
      <c r="AL10" s="55" t="n">
        <f t="shared" si="3"/>
        <v>0.11505692606606389</v>
      </c>
      <c r="AM10" s="55" t="n">
        <f t="shared" si="3"/>
        <v>5.1439717461800004E-2</v>
      </c>
      <c r="AN10" s="39" t="n">
        <f>(AM10/AL10)-1</f>
        <v>-0.55291941806037714</v>
      </c>
      <c r="AO10" s="39" t="n">
        <f>(AM10/AK10)-1</f>
        <v>-0.63794407415794485</v>
      </c>
      <c r="AP10" s="16" t="n">
        <f>AH18</f>
        <v>1.2413608044474722E-4</v>
      </c>
      <c r="AQ10" s="16" t="n">
        <f>AF18</f>
        <v>7.1717986948079487E-5</v>
      </c>
      <c r="AR10" s="16" t="n">
        <f>AA18</f>
        <v>4.3201493382500163E-4</v>
      </c>
    </row>
    <row r="11">
      <c r="A11" s="1" t="str">
        <f>A4</f>
        <v>Any Commercial_x000D_
Classification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 t="n">
        <f t="shared" ref="L11:AH11" si="6">IF(L4="","",L4/VLOOKUP(L$8,deflator,2,FALSE)/$AJ$1)</f>
        <v>26.095797650998978</v>
      </c>
      <c r="M11" s="66" t="n">
        <f t="shared" si="6"/>
        <v>33.445902202798855</v>
      </c>
      <c r="N11" s="66" t="n">
        <f t="shared" si="6"/>
        <v>52.196181184937529</v>
      </c>
      <c r="O11" s="66" t="n">
        <f t="shared" si="6"/>
        <v>65.684415766755706</v>
      </c>
      <c r="P11" s="66" t="n">
        <f t="shared" si="6"/>
        <v>80.91556463267807</v>
      </c>
      <c r="Q11" s="66" t="n">
        <f t="shared" si="6"/>
        <v>57.501771730225933</v>
      </c>
      <c r="R11" s="66" t="n">
        <f t="shared" si="6"/>
        <v>70.674916904229264</v>
      </c>
      <c r="S11" s="66" t="n">
        <f t="shared" si="6"/>
        <v>97.861605712589352</v>
      </c>
      <c r="T11" s="66" t="n">
        <f t="shared" si="6"/>
        <v>114.17493486759317</v>
      </c>
      <c r="U11" s="66" t="n">
        <f t="shared" si="6"/>
        <v>101.90917615273474</v>
      </c>
      <c r="V11" s="66" t="n">
        <f t="shared" si="6"/>
        <v>91.206756261908964</v>
      </c>
      <c r="W11" s="66" t="n">
        <f t="shared" si="6"/>
        <v>87.734457200107812</v>
      </c>
      <c r="X11" s="66" t="n">
        <f t="shared" si="6"/>
        <v>87.694428542954157</v>
      </c>
      <c r="Y11" s="66" t="n">
        <f t="shared" si="6"/>
        <v>69.211177984604532</v>
      </c>
      <c r="Z11" s="66" t="n">
        <f t="shared" si="6"/>
        <v>64.286683932414533</v>
      </c>
      <c r="AA11" s="66" t="n">
        <f t="shared" si="6"/>
        <v>60.556026348863355</v>
      </c>
      <c r="AB11" s="66" t="n">
        <f t="shared" si="6"/>
        <v>57.396087898458063</v>
      </c>
      <c r="AC11" s="66" t="n">
        <f t="shared" si="6"/>
        <v>62.224609068718003</v>
      </c>
      <c r="AD11" s="66" t="n">
        <f t="shared" si="6"/>
        <v>71.694056544200862</v>
      </c>
      <c r="AE11" s="66" t="n">
        <f t="shared" si="6"/>
        <v>74.013233132629438</v>
      </c>
      <c r="AF11" s="66" t="n">
        <f t="shared" si="6"/>
        <v>80.043730723243129</v>
      </c>
      <c r="AG11" s="66" t="n">
        <f t="shared" si="6"/>
        <v>107.74189998029472</v>
      </c>
      <c r="AH11" s="66" t="n">
        <f t="shared" si="6"/>
        <v>108.995284202378</v>
      </c>
      <c r="AJ11" s="36" t="str">
        <f>A11</f>
        <v>Any Commercial_x000D_
Classification</v>
      </c>
      <c r="AK11" s="55" t="n">
        <f t="shared" si="2"/>
        <v>60.556026348863355</v>
      </c>
      <c r="AL11" s="55" t="n">
        <f t="shared" si="3"/>
        <v>107.74189998029472</v>
      </c>
      <c r="AM11" s="55" t="n">
        <f t="shared" si="3"/>
        <v>108.995284202378</v>
      </c>
      <c r="AN11" s="40" t="n">
        <f>(AM11/AL11)-1</f>
        <v>1.1633210685095818E-2</v>
      </c>
      <c r="AO11" s="39" t="n">
        <f>(AM11/AK11)-1</f>
        <v>0.79990813093408764</v>
      </c>
      <c r="AP11" s="16" t="n">
        <f>AH19</f>
        <v>0.26303113693989999</v>
      </c>
      <c r="AQ11" s="16" t="n">
        <f>AF19</f>
        <v>0.17169055492198043</v>
      </c>
      <c r="AR11" s="16" t="n">
        <f>AA19</f>
        <v>0.1841336722375071</v>
      </c>
    </row>
    <row r="12">
      <c r="A12" s="1" t="n">
        <f>A5</f>
        <v>0</v>
      </c>
      <c r="B12" s="66" t="n">
        <f t="shared" ref="B12:K12" si="7">IF(B5="","",B5/VLOOKUP(B$8,deflator,2,FALSE)/$AJ$1)</f>
        <v>239.19968123054471</v>
      </c>
      <c r="C12" s="66" t="n">
        <f t="shared" si="7"/>
        <v>261.29072911994291</v>
      </c>
      <c r="D12" s="66" t="n">
        <f t="shared" si="7"/>
        <v>231.05264270919878</v>
      </c>
      <c r="E12" s="66" t="n">
        <f t="shared" si="7"/>
        <v>222.03007008275242</v>
      </c>
      <c r="F12" s="66" t="n">
        <f t="shared" si="7"/>
        <v>209.75545071641369</v>
      </c>
      <c r="G12" s="66" t="n">
        <f t="shared" si="7"/>
        <v>204.40529624658194</v>
      </c>
      <c r="H12" s="66" t="n">
        <f t="shared" si="7"/>
        <v>203.82966328577427</v>
      </c>
      <c r="I12" s="66" t="n">
        <f t="shared" si="7"/>
        <v>196.10140143807629</v>
      </c>
      <c r="J12" s="66" t="n">
        <f t="shared" si="7"/>
        <v>195.32573317812</v>
      </c>
      <c r="K12" s="66" t="n">
        <f t="shared" si="7"/>
        <v>201.52929472562869</v>
      </c>
      <c r="L12" s="66" t="n">
        <f t="shared" ref="L12:AH12" si="8">IF(L5="","",L5/VLOOKUP(L$8,deflator,2,FALSE)/$AJ$1)</f>
        <v>0</v>
      </c>
      <c r="M12" s="66" t="n">
        <f t="shared" si="8"/>
        <v>1.1420282997253509E-3</v>
      </c>
      <c r="N12" s="66" t="n">
        <f t="shared" si="8"/>
        <v>5.2586146233689714E-2</v>
      </c>
      <c r="O12" s="66" t="n">
        <f t="shared" si="8"/>
        <v>1.6998280129005474E-2</v>
      </c>
      <c r="P12" s="66" t="n">
        <f t="shared" si="8"/>
        <v>1.1387844244552015E-4</v>
      </c>
      <c r="Q12" s="66" t="n">
        <f t="shared" si="8"/>
        <v>8.8700464015020318E-4</v>
      </c>
      <c r="R12" s="66" t="n">
        <f t="shared" si="8"/>
        <v>2.002990260767866E-5</v>
      </c>
      <c r="S12" s="66" t="n">
        <f t="shared" si="8"/>
        <v>5.4432677756686077E-6</v>
      </c>
      <c r="T12" s="66" t="n">
        <f t="shared" si="8"/>
        <v>6.4540874556536149E-4</v>
      </c>
      <c r="U12" s="66" t="n">
        <f t="shared" si="8"/>
        <v>2.3654235129689622E-3</v>
      </c>
      <c r="V12" s="66" t="n">
        <f t="shared" si="8"/>
        <v>-1.0627568962154579E-2</v>
      </c>
      <c r="W12" s="66" t="n">
        <f t="shared" si="8"/>
        <v>5.3496456643344244E-4</v>
      </c>
      <c r="X12" s="66" t="n">
        <f t="shared" si="8"/>
        <v>4.0031031393548077E-4</v>
      </c>
      <c r="Y12" s="66" t="n">
        <f t="shared" si="8"/>
        <v>1.9637190043317532E-4</v>
      </c>
      <c r="Z12" s="66" t="n">
        <f t="shared" si="8"/>
        <v>-6.7702179674813067E-4</v>
      </c>
      <c r="AA12" s="66" t="n">
        <f t="shared" si="8"/>
        <v>1.7647740430776124E-3</v>
      </c>
      <c r="AB12" s="66" t="n">
        <f t="shared" si="8"/>
        <v>9.4742188861634473E-4</v>
      </c>
      <c r="AC12" s="66" t="n">
        <f t="shared" si="8"/>
        <v>3.4026134082863709E-3</v>
      </c>
      <c r="AD12" s="66" t="n">
        <f t="shared" si="8"/>
        <v>6.4272823298265891E-2</v>
      </c>
      <c r="AE12" s="66" t="n">
        <f t="shared" si="8"/>
        <v>5.0206116169674644E-2</v>
      </c>
      <c r="AF12" s="66" t="n">
        <f t="shared" si="8"/>
        <v>5.5534860900633094E-2</v>
      </c>
      <c r="AG12" s="66" t="n">
        <f t="shared" si="8"/>
        <v>6.250676139812672E-2</v>
      </c>
      <c r="AH12" s="66" t="n">
        <f t="shared" si="8"/>
        <v>2.84952146126E-2</v>
      </c>
      <c r="AJ12" s="36" t="n">
        <f>A12</f>
        <v>0</v>
      </c>
      <c r="AK12" s="55" t="n">
        <f t="shared" si="2"/>
        <v>1.7647740430776124E-3</v>
      </c>
      <c r="AL12" s="55" t="n">
        <f t="shared" si="3"/>
        <v>6.250676139812672E-2</v>
      </c>
      <c r="AM12" s="55" t="n">
        <f t="shared" si="3"/>
        <v>2.84952146126E-2</v>
      </c>
      <c r="AN12" s="39" t="n">
        <f>(AM12/AL12)-1</f>
        <v>-0.54412588374073112</v>
      </c>
      <c r="AO12" s="39" t="n">
        <f>(AM12/AK12)-1</f>
        <v>15.146664625068276</v>
      </c>
      <c r="AP12" s="16" t="n">
        <f>AH20</f>
        <v>6.8765623684984202E-5</v>
      </c>
      <c r="AQ12" s="16" t="n">
        <f>AF20</f>
        <v>1.1912002350954847E-4</v>
      </c>
      <c r="AR12" s="16" t="n">
        <f>AA20</f>
        <v>5.3661764949577605E-6</v>
      </c>
    </row>
    <row r="13">
      <c r="A13" s="1" t="s">
        <v>36</v>
      </c>
      <c r="B13" s="66" t="n">
        <f t="shared" ref="B13:K13" si="9">IF(B6="","",B6/VLOOKUP(B$8,deflator,2,FALSE)/$AJ$1)</f>
        <v>239.19968123054471</v>
      </c>
      <c r="C13" s="66" t="n">
        <f t="shared" si="9"/>
        <v>261.29072911994291</v>
      </c>
      <c r="D13" s="66" t="n">
        <f t="shared" si="9"/>
        <v>231.05264270919878</v>
      </c>
      <c r="E13" s="66" t="n">
        <f t="shared" si="9"/>
        <v>222.03007008275242</v>
      </c>
      <c r="F13" s="66" t="n">
        <f t="shared" si="9"/>
        <v>209.75545071641369</v>
      </c>
      <c r="G13" s="66" t="n">
        <f t="shared" si="9"/>
        <v>204.40529624658194</v>
      </c>
      <c r="H13" s="66" t="n">
        <f t="shared" si="9"/>
        <v>203.82966328577427</v>
      </c>
      <c r="I13" s="66" t="n">
        <f t="shared" si="9"/>
        <v>196.10140143807629</v>
      </c>
      <c r="J13" s="66" t="n">
        <f t="shared" si="9"/>
        <v>195.32573317812</v>
      </c>
      <c r="K13" s="66" t="n">
        <f t="shared" si="9"/>
        <v>201.52929472562869</v>
      </c>
      <c r="L13" s="66" t="n">
        <f t="shared" ref="L13:AH13" si="10">IF(L6="","",L6/VLOOKUP(L$8,deflator,2,FALSE)/$AJ$1)</f>
        <v>213.56475258137903</v>
      </c>
      <c r="M13" s="66" t="n">
        <f t="shared" si="10"/>
        <v>227.17937051330102</v>
      </c>
      <c r="N13" s="66" t="n">
        <f t="shared" si="10"/>
        <v>263.68826154873477</v>
      </c>
      <c r="O13" s="66" t="n">
        <f t="shared" si="10"/>
        <v>322.48418803794209</v>
      </c>
      <c r="P13" s="66" t="n">
        <f t="shared" si="10"/>
        <v>341.74555725825104</v>
      </c>
      <c r="Q13" s="66" t="n">
        <f t="shared" si="10"/>
        <v>383.6068606405633</v>
      </c>
      <c r="R13" s="66" t="n">
        <f t="shared" si="10"/>
        <v>412.76436375099979</v>
      </c>
      <c r="S13" s="66" t="n">
        <f t="shared" si="10"/>
        <v>446.53956894861864</v>
      </c>
      <c r="T13" s="66" t="n">
        <f t="shared" si="10"/>
        <v>503.82492319952996</v>
      </c>
      <c r="U13" s="66" t="n">
        <f t="shared" si="10"/>
        <v>503.47090213592918</v>
      </c>
      <c r="V13" s="66" t="n">
        <f t="shared" si="10"/>
        <v>474.10678563496913</v>
      </c>
      <c r="W13" s="66" t="n">
        <f t="shared" si="10"/>
        <v>472.64262454986039</v>
      </c>
      <c r="X13" s="66" t="n">
        <f t="shared" si="10"/>
        <v>450.37155703864977</v>
      </c>
      <c r="Y13" s="66" t="n">
        <f t="shared" si="10"/>
        <v>379.13927039526931</v>
      </c>
      <c r="Z13" s="66" t="n">
        <f t="shared" si="10"/>
        <v>343.68015136288454</v>
      </c>
      <c r="AA13" s="66" t="n">
        <f t="shared" si="10"/>
        <v>328.86992157933184</v>
      </c>
      <c r="AB13" s="66" t="n">
        <f t="shared" si="10"/>
        <v>354.92820493876252</v>
      </c>
      <c r="AC13" s="66" t="n">
        <f t="shared" si="10"/>
        <v>374.71905005572</v>
      </c>
      <c r="AD13" s="66" t="n">
        <f t="shared" si="10"/>
        <v>409.89590462263919</v>
      </c>
      <c r="AE13" s="66" t="n">
        <f t="shared" si="10"/>
        <v>429.90859582169611</v>
      </c>
      <c r="AF13" s="66" t="n">
        <f t="shared" si="10"/>
        <v>466.20928425338587</v>
      </c>
      <c r="AG13" s="66" t="n">
        <f t="shared" si="10"/>
        <v>413.88125838829177</v>
      </c>
      <c r="AH13" s="66" t="n">
        <f t="shared" si="10"/>
        <v>414.38167918227242</v>
      </c>
      <c r="AJ13" s="36" t="str">
        <f>A13</f>
        <v>Grand Total</v>
      </c>
      <c r="AK13" s="55" t="n">
        <f t="shared" si="2"/>
        <v>328.86992157933184</v>
      </c>
      <c r="AL13" s="55" t="n">
        <f t="shared" si="3"/>
        <v>413.88125838829177</v>
      </c>
      <c r="AM13" s="55" t="n">
        <f t="shared" si="3"/>
        <v>414.38167918227242</v>
      </c>
      <c r="AN13" s="39" t="n">
        <f>(AM13/AL13)-1</f>
        <v>1.2090926656822543E-3</v>
      </c>
      <c r="AO13" s="39" t="n">
        <f>(AM13/AK13)-1</f>
        <v>0.26001696108992722</v>
      </c>
      <c r="AP13" s="16" t="e">
        <f>#REF!</f>
        <v>#REF!</v>
      </c>
      <c r="AQ13" s="16" t="e">
        <f>#REF!</f>
        <v>#REF!</v>
      </c>
      <c r="AR13" s="16" t="e">
        <f>#REF!</f>
        <v>#REF!</v>
      </c>
    </row>
    <row r="14">
      <c r="A14" s="1" t="s">
        <v>100</v>
      </c>
      <c r="B14" s="66" t="b">
        <f t="shared" ref="B14:AH14" si="11">SUM(B9:B12)=B13</f>
        <v>1</v>
      </c>
      <c r="C14" s="66" t="b">
        <f t="shared" si="11"/>
        <v>1</v>
      </c>
      <c r="D14" s="66" t="b">
        <f t="shared" si="11"/>
        <v>1</v>
      </c>
      <c r="E14" s="66" t="b">
        <f t="shared" si="11"/>
        <v>1</v>
      </c>
      <c r="F14" s="66" t="b">
        <f t="shared" si="11"/>
        <v>1</v>
      </c>
      <c r="G14" s="66" t="b">
        <f t="shared" si="11"/>
        <v>1</v>
      </c>
      <c r="H14" s="66" t="b">
        <f t="shared" si="11"/>
        <v>1</v>
      </c>
      <c r="I14" s="66" t="b">
        <f t="shared" si="11"/>
        <v>1</v>
      </c>
      <c r="J14" s="66" t="b">
        <f t="shared" si="11"/>
        <v>1</v>
      </c>
      <c r="K14" s="66" t="b">
        <f t="shared" si="11"/>
        <v>1</v>
      </c>
      <c r="L14" s="66" t="b">
        <f t="shared" si="11"/>
        <v>1</v>
      </c>
      <c r="M14" s="66" t="b">
        <f t="shared" si="11"/>
        <v>1</v>
      </c>
      <c r="N14" s="66" t="b">
        <f t="shared" si="11"/>
        <v>1</v>
      </c>
      <c r="O14" s="66" t="b">
        <f t="shared" si="11"/>
        <v>1</v>
      </c>
      <c r="P14" s="66" t="b">
        <f t="shared" si="11"/>
        <v>1</v>
      </c>
      <c r="Q14" s="66" t="b">
        <f t="shared" si="11"/>
        <v>1</v>
      </c>
      <c r="R14" s="66" t="b">
        <f t="shared" si="11"/>
        <v>1</v>
      </c>
      <c r="S14" s="66" t="b">
        <f t="shared" si="11"/>
        <v>1</v>
      </c>
      <c r="T14" s="66" t="b">
        <f t="shared" si="11"/>
        <v>1</v>
      </c>
      <c r="U14" s="66" t="b">
        <f t="shared" si="11"/>
        <v>1</v>
      </c>
      <c r="V14" s="66" t="b">
        <f t="shared" si="11"/>
        <v>1</v>
      </c>
      <c r="W14" s="66" t="b">
        <f t="shared" si="11"/>
        <v>1</v>
      </c>
      <c r="X14" s="66" t="b">
        <f t="shared" si="11"/>
        <v>1</v>
      </c>
      <c r="Y14" s="66" t="b">
        <f t="shared" si="11"/>
        <v>1</v>
      </c>
      <c r="Z14" s="66" t="b">
        <f t="shared" si="11"/>
        <v>1</v>
      </c>
      <c r="AA14" s="66" t="b">
        <f t="shared" si="11"/>
        <v>1</v>
      </c>
      <c r="AB14" s="66" t="b">
        <f t="shared" si="11"/>
        <v>1</v>
      </c>
      <c r="AC14" s="66" t="b">
        <f t="shared" si="11"/>
        <v>1</v>
      </c>
      <c r="AD14" s="66" t="b">
        <f t="shared" si="11"/>
        <v>1</v>
      </c>
      <c r="AE14" s="66" t="b">
        <f t="shared" si="11"/>
        <v>1</v>
      </c>
      <c r="AF14" s="66" t="b">
        <f t="shared" si="11"/>
        <v>1</v>
      </c>
      <c r="AG14" s="66" t="b">
        <f t="shared" si="11"/>
        <v>1</v>
      </c>
      <c r="AH14" s="66" t="b">
        <f t="shared" si="11"/>
        <v>1</v>
      </c>
      <c r="AJ14" s="32"/>
      <c r="AK14" s="20"/>
      <c r="AL14" s="26"/>
      <c r="AM14" s="26"/>
      <c r="AN14" s="39"/>
      <c r="AO14" s="39"/>
      <c r="AP14" s="8"/>
      <c r="AQ14" s="8"/>
      <c r="AR14" s="8"/>
    </row>
    <row r="15">
      <c r="AJ15" s="32"/>
      <c r="AK15" s="64"/>
      <c r="AL15" s="26"/>
      <c r="AM15" s="26"/>
      <c r="AN15" s="39"/>
      <c r="AO15" s="39"/>
      <c r="AP15" s="8"/>
      <c r="AQ15" s="8"/>
      <c r="AR15" s="8"/>
    </row>
    <row r="16">
      <c r="A16" s="1" t="str">
        <f t="shared" ref="A16:AH16" si="12">A8</f>
        <v>AnyCommercialText</v>
      </c>
      <c r="B16" s="1" t="n">
        <f t="shared" si="12"/>
        <v>1990</v>
      </c>
      <c r="C16" s="1" t="n">
        <f t="shared" si="12"/>
        <v>1991</v>
      </c>
      <c r="D16" s="1" t="n">
        <f t="shared" si="12"/>
        <v>1992</v>
      </c>
      <c r="E16" s="1" t="n">
        <f t="shared" si="12"/>
        <v>1993</v>
      </c>
      <c r="F16" s="1" t="n">
        <f t="shared" si="12"/>
        <v>1994</v>
      </c>
      <c r="G16" s="1" t="n">
        <f t="shared" si="12"/>
        <v>1995</v>
      </c>
      <c r="H16" s="1" t="n">
        <f t="shared" si="12"/>
        <v>1996</v>
      </c>
      <c r="I16" s="1" t="n">
        <f t="shared" si="12"/>
        <v>1997</v>
      </c>
      <c r="J16" s="1" t="n">
        <f t="shared" si="12"/>
        <v>1998</v>
      </c>
      <c r="K16" s="1" t="n">
        <f t="shared" si="12"/>
        <v>1999</v>
      </c>
      <c r="L16" s="1" t="n">
        <f t="shared" si="12"/>
        <v>2000</v>
      </c>
      <c r="M16" s="1" t="n">
        <f t="shared" si="12"/>
        <v>2001</v>
      </c>
      <c r="N16" s="1" t="n">
        <f t="shared" si="12"/>
        <v>2002</v>
      </c>
      <c r="O16" s="1" t="n">
        <f t="shared" si="12"/>
        <v>2003</v>
      </c>
      <c r="P16" s="1" t="n">
        <f t="shared" si="12"/>
        <v>2004</v>
      </c>
      <c r="Q16" s="1" t="n">
        <f t="shared" si="12"/>
        <v>2005</v>
      </c>
      <c r="R16" s="1" t="n">
        <f t="shared" si="12"/>
        <v>2006</v>
      </c>
      <c r="S16" s="1" t="n">
        <f t="shared" si="12"/>
        <v>2007</v>
      </c>
      <c r="T16" s="1" t="n">
        <f t="shared" si="12"/>
        <v>2008</v>
      </c>
      <c r="U16" s="1" t="n">
        <f t="shared" si="12"/>
        <v>2009</v>
      </c>
      <c r="V16" s="1" t="n">
        <f t="shared" si="12"/>
        <v>2010</v>
      </c>
      <c r="W16" s="1" t="n">
        <f t="shared" si="12"/>
        <v>2011</v>
      </c>
      <c r="X16" s="1" t="n">
        <f t="shared" si="12"/>
        <v>2012</v>
      </c>
      <c r="Y16" s="1" t="n">
        <f t="shared" si="12"/>
        <v>2013</v>
      </c>
      <c r="Z16" s="1" t="n">
        <f t="shared" si="12"/>
        <v>2014</v>
      </c>
      <c r="AA16" s="1" t="n">
        <f t="shared" si="12"/>
        <v>2015</v>
      </c>
      <c r="AB16" s="1" t="n">
        <f t="shared" si="12"/>
        <v>2016</v>
      </c>
      <c r="AC16" s="1" t="n">
        <f t="shared" si="12"/>
        <v>2017</v>
      </c>
      <c r="AD16" s="1" t="n">
        <f t="shared" si="12"/>
        <v>2018</v>
      </c>
      <c r="AE16" s="1" t="n">
        <f t="shared" si="12"/>
        <v>2019</v>
      </c>
      <c r="AF16" s="1" t="n">
        <f t="shared" si="12"/>
        <v>2020</v>
      </c>
      <c r="AG16" s="1" t="n">
        <f t="shared" si="12"/>
        <v>2021</v>
      </c>
      <c r="AH16" s="1" t="n">
        <f t="shared" si="12"/>
        <v>2022</v>
      </c>
      <c r="AL16" s="1" t="n">
        <f>AL13/AK13-1</f>
        <v>0.25849532362433769</v>
      </c>
    </row>
    <row r="17">
      <c r="A17" s="1" t="str">
        <f>A9</f>
        <v>Not Classified_x000D_
as Commercial</v>
      </c>
      <c r="B17" s="16" t="str">
        <f t="shared" ref="B17:AH17" si="13">IF(B9="","",B9/B$13)</f>
      </c>
      <c r="C17" s="16" t="str">
        <f t="shared" si="13"/>
      </c>
      <c r="D17" s="16" t="str">
        <f t="shared" si="13"/>
      </c>
      <c r="E17" s="16" t="str">
        <f t="shared" si="13"/>
      </c>
      <c r="F17" s="16" t="str">
        <f t="shared" si="13"/>
      </c>
      <c r="G17" s="16" t="str">
        <f t="shared" si="13"/>
      </c>
      <c r="H17" s="16" t="str">
        <f t="shared" si="13"/>
      </c>
      <c r="I17" s="16" t="str">
        <f t="shared" si="13"/>
      </c>
      <c r="J17" s="16" t="str">
        <f t="shared" si="13"/>
      </c>
      <c r="K17" s="16" t="str">
        <f t="shared" si="13"/>
      </c>
      <c r="L17" s="16" t="n">
        <f t="shared" si="13"/>
        <v>0.87760982717674219</v>
      </c>
      <c r="M17" s="16" t="n">
        <f t="shared" si="13"/>
        <v>0.8527747663335401</v>
      </c>
      <c r="N17" s="16" t="n">
        <f t="shared" si="13"/>
        <v>0.8004960625687586</v>
      </c>
      <c r="O17" s="16" t="n">
        <f t="shared" si="13"/>
        <v>0.79252296722810045</v>
      </c>
      <c r="P17" s="16" t="n">
        <f t="shared" si="13"/>
        <v>0.75840428677594984</v>
      </c>
      <c r="Q17" s="16" t="n">
        <f t="shared" si="13"/>
        <v>0.84651015905397764</v>
      </c>
      <c r="R17" s="16" t="n">
        <f t="shared" si="13"/>
        <v>0.82702800823397871</v>
      </c>
      <c r="S17" s="16" t="n">
        <f t="shared" si="13"/>
        <v>0.77864281253473822</v>
      </c>
      <c r="T17" s="16" t="n">
        <f t="shared" si="13"/>
        <v>0.77110160842155695</v>
      </c>
      <c r="U17" s="16" t="n">
        <f t="shared" si="13"/>
        <v>0.79583879522909606</v>
      </c>
      <c r="V17" s="16" t="n">
        <f t="shared" si="13"/>
        <v>0.80657534555016341</v>
      </c>
      <c r="W17" s="16" t="n">
        <f t="shared" si="13"/>
        <v>0.81148210802359</v>
      </c>
      <c r="X17" s="16" t="n">
        <f t="shared" si="13"/>
        <v>0.80326587464964716</v>
      </c>
      <c r="Y17" s="16" t="n">
        <f t="shared" si="13"/>
        <v>0.81554525790900001</v>
      </c>
      <c r="Z17" s="16" t="n">
        <f t="shared" si="13"/>
        <v>0.81196734385170644</v>
      </c>
      <c r="AA17" s="16" t="n">
        <f t="shared" si="13"/>
        <v>0.8154289466521728</v>
      </c>
      <c r="AB17" s="16" t="n">
        <f t="shared" si="13"/>
        <v>0.83793331747910149</v>
      </c>
      <c r="AC17" s="16" t="n">
        <f t="shared" si="13"/>
        <v>0.83379950028855976</v>
      </c>
      <c r="AD17" s="16" t="n">
        <f t="shared" si="13"/>
        <v>0.82451191574604143</v>
      </c>
      <c r="AE17" s="16" t="n">
        <f t="shared" si="13"/>
        <v>0.82739098433115488</v>
      </c>
      <c r="AF17" s="16" t="n">
        <f t="shared" si="13"/>
        <v>0.82811860706756202</v>
      </c>
      <c r="AG17" s="16" t="n">
        <f t="shared" si="13"/>
        <v>0.73925017989939523</v>
      </c>
      <c r="AH17" s="16" t="n">
        <f t="shared" si="13"/>
        <v>0.73677596135597023</v>
      </c>
      <c r="AL17" s="1" t="n">
        <f>AL11/AK11-1</f>
        <v>0.77921020378043759</v>
      </c>
    </row>
    <row r="18">
      <c r="A18" s="1" t="str">
        <f>A10</f>
        <v>Non-Development_x000D_
or Commercial Similar</v>
      </c>
      <c r="B18" s="16" t="str">
        <f t="shared" ref="B18:AH18" si="14">IF(B10="","",B10/B$13)</f>
      </c>
      <c r="C18" s="16" t="str">
        <f t="shared" si="14"/>
      </c>
      <c r="D18" s="16" t="str">
        <f t="shared" si="14"/>
      </c>
      <c r="E18" s="16" t="str">
        <f t="shared" si="14"/>
      </c>
      <c r="F18" s="16" t="str">
        <f t="shared" si="14"/>
      </c>
      <c r="G18" s="16" t="str">
        <f t="shared" si="14"/>
      </c>
      <c r="H18" s="16" t="str">
        <f t="shared" si="14"/>
      </c>
      <c r="I18" s="16" t="str">
        <f t="shared" si="14"/>
      </c>
      <c r="J18" s="16" t="str">
        <f t="shared" si="14"/>
      </c>
      <c r="K18" s="16" t="str">
        <f t="shared" si="14"/>
      </c>
      <c r="L18" s="16" t="n">
        <f t="shared" si="14"/>
        <v>1.9867195255508541E-4</v>
      </c>
      <c r="M18" s="16" t="n">
        <f t="shared" si="14"/>
        <v>-2.2375406597288129E-6</v>
      </c>
      <c r="N18" s="16" t="n">
        <f t="shared" si="14"/>
        <v>1.3579637565102692E-3</v>
      </c>
      <c r="O18" s="16" t="n">
        <f t="shared" si="14"/>
        <v>3.7417288904125373E-3</v>
      </c>
      <c r="P18" s="16" t="n">
        <f t="shared" si="14"/>
        <v>4.8240075132603066E-3</v>
      </c>
      <c r="Q18" s="16" t="n">
        <f t="shared" si="14"/>
        <v>3.5898661675587361E-3</v>
      </c>
      <c r="R18" s="16" t="n">
        <f t="shared" si="14"/>
        <v>1.7485453137338629E-3</v>
      </c>
      <c r="S18" s="16" t="n">
        <f t="shared" si="14"/>
        <v>2.2016680870502814E-3</v>
      </c>
      <c r="T18" s="16" t="n">
        <f t="shared" si="14"/>
        <v>2.2808206348125435E-3</v>
      </c>
      <c r="U18" s="16" t="n">
        <f t="shared" si="14"/>
        <v>1.7432673212968775E-3</v>
      </c>
      <c r="V18" s="16" t="n">
        <f t="shared" si="14"/>
        <v>1.0710930663849936E-3</v>
      </c>
      <c r="W18" s="16" t="n">
        <f t="shared" si="14"/>
        <v>2.8914003999632619E-3</v>
      </c>
      <c r="X18" s="16" t="n">
        <f t="shared" si="14"/>
        <v>2.0175019696663785E-3</v>
      </c>
      <c r="Y18" s="16" t="n">
        <f t="shared" si="14"/>
        <v>1.906059427900744E-3</v>
      </c>
      <c r="Z18" s="16" t="n">
        <f t="shared" si="14"/>
        <v>9.8080966927044052E-4</v>
      </c>
      <c r="AA18" s="16" t="n">
        <f t="shared" si="14"/>
        <v>4.3201493382500163E-4</v>
      </c>
      <c r="AB18" s="16" t="n">
        <f t="shared" si="14"/>
        <v>3.5218780991986008E-4</v>
      </c>
      <c r="AC18" s="16" t="n">
        <f t="shared" si="14"/>
        <v>1.3471876736212188E-4</v>
      </c>
      <c r="AD18" s="16" t="n">
        <f t="shared" si="14"/>
        <v>4.2332132698671331E-4</v>
      </c>
      <c r="AE18" s="16" t="n">
        <f t="shared" si="14"/>
        <v>3.3183868605022882E-4</v>
      </c>
      <c r="AF18" s="16" t="n">
        <f t="shared" si="14"/>
        <v>7.1717986948079487E-5</v>
      </c>
      <c r="AG18" s="16" t="n">
        <f t="shared" si="14"/>
        <v>2.7799501362808923E-4</v>
      </c>
      <c r="AH18" s="16" t="n">
        <f t="shared" si="14"/>
        <v>1.2413608044474722E-4</v>
      </c>
    </row>
    <row r="19">
      <c r="A19" s="1" t="str">
        <f>A11</f>
        <v>Any Commercial_x000D_
Classification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 t="n">
        <f t="shared" ref="L19:AH19" si="15">IF(L11="","",L11/L$13)</f>
        <v>0.12219150087070269</v>
      </c>
      <c r="M19" s="16" t="n">
        <f t="shared" si="15"/>
        <v>0.14722244421766564</v>
      </c>
      <c r="N19" s="16" t="n">
        <f t="shared" si="15"/>
        <v>0.19794654823984514</v>
      </c>
      <c r="O19" s="16" t="n">
        <f t="shared" si="15"/>
        <v>0.20368259345176812</v>
      </c>
      <c r="P19" s="16" t="n">
        <f t="shared" si="15"/>
        <v>0.23677137248497312</v>
      </c>
      <c r="Q19" s="16" t="n">
        <f t="shared" si="15"/>
        <v>0.14989766250323833</v>
      </c>
      <c r="R19" s="16" t="n">
        <f t="shared" si="15"/>
        <v>0.17122339792604752</v>
      </c>
      <c r="S19" s="16" t="n">
        <f t="shared" si="15"/>
        <v>0.21915550718832233</v>
      </c>
      <c r="T19" s="16" t="n">
        <f t="shared" si="15"/>
        <v>0.22661628992572966</v>
      </c>
      <c r="U19" s="16" t="n">
        <f t="shared" si="15"/>
        <v>0.20241323921679366</v>
      </c>
      <c r="V19" s="16" t="n">
        <f t="shared" si="15"/>
        <v>0.19237597736500683</v>
      </c>
      <c r="W19" s="16" t="n">
        <f t="shared" si="15"/>
        <v>0.18562535971795846</v>
      </c>
      <c r="X19" s="16" t="n">
        <f t="shared" si="15"/>
        <v>0.19471573453611424</v>
      </c>
      <c r="Y19" s="16" t="n">
        <f t="shared" si="15"/>
        <v>0.18254816472176266</v>
      </c>
      <c r="Z19" s="16" t="n">
        <f t="shared" si="15"/>
        <v>0.1870538163972571</v>
      </c>
      <c r="AA19" s="16" t="n">
        <f t="shared" si="15"/>
        <v>0.1841336722375071</v>
      </c>
      <c r="AB19" s="16" t="n">
        <f t="shared" si="15"/>
        <v>0.16171182537708123</v>
      </c>
      <c r="AC19" s="16" t="n">
        <f t="shared" si="15"/>
        <v>0.16605670050525939</v>
      </c>
      <c r="AD19" s="16" t="n">
        <f t="shared" si="15"/>
        <v>0.17490796013247381</v>
      </c>
      <c r="AE19" s="16" t="n">
        <f t="shared" si="15"/>
        <v>0.17216039374873607</v>
      </c>
      <c r="AF19" s="16" t="n">
        <f t="shared" si="15"/>
        <v>0.17169055492198043</v>
      </c>
      <c r="AG19" s="33" t="n">
        <f t="shared" si="15"/>
        <v>0.26032079925497448</v>
      </c>
      <c r="AH19" s="33" t="n">
        <f t="shared" si="15"/>
        <v>0.26303113693989999</v>
      </c>
    </row>
    <row r="20">
      <c r="A20" s="1" t="n">
        <f>A12</f>
        <v>0</v>
      </c>
      <c r="B20" s="16" t="n">
        <f t="shared" ref="B20:K20" si="16">IF(B12="","",B12/B$13)</f>
        <v>1</v>
      </c>
      <c r="C20" s="16" t="n">
        <f t="shared" si="16"/>
        <v>1</v>
      </c>
      <c r="D20" s="16" t="n">
        <f t="shared" si="16"/>
        <v>1</v>
      </c>
      <c r="E20" s="16" t="n">
        <f t="shared" si="16"/>
        <v>1</v>
      </c>
      <c r="F20" s="16" t="n">
        <f t="shared" si="16"/>
        <v>1</v>
      </c>
      <c r="G20" s="16" t="n">
        <f t="shared" si="16"/>
        <v>1</v>
      </c>
      <c r="H20" s="16" t="n">
        <f t="shared" si="16"/>
        <v>1</v>
      </c>
      <c r="I20" s="16" t="n">
        <f t="shared" si="16"/>
        <v>1</v>
      </c>
      <c r="J20" s="16" t="n">
        <f t="shared" si="16"/>
        <v>1</v>
      </c>
      <c r="K20" s="16" t="n">
        <f t="shared" si="16"/>
        <v>1</v>
      </c>
      <c r="L20" s="16" t="n">
        <f t="shared" ref="L20:AH20" si="17">IF(L12="","",L12/L$13)</f>
        <v>0</v>
      </c>
      <c r="M20" s="16" t="n">
        <f t="shared" si="17"/>
        <v>5.0269894539499433E-6</v>
      </c>
      <c r="N20" s="16" t="n">
        <f t="shared" si="17"/>
        <v>1.9942543488599989E-4</v>
      </c>
      <c r="O20" s="16" t="n">
        <f t="shared" si="17"/>
        <v>5.2710429718822465E-5</v>
      </c>
      <c r="P20" s="16" t="n">
        <f t="shared" si="17"/>
        <v>3.3322581677181609E-7</v>
      </c>
      <c r="Q20" s="16" t="n">
        <f t="shared" si="17"/>
        <v>2.3122752253936349E-6</v>
      </c>
      <c r="R20" s="16" t="n">
        <f t="shared" si="17"/>
        <v>4.8526240069895429E-8</v>
      </c>
      <c r="S20" s="16" t="n">
        <f t="shared" si="17"/>
        <v>1.2189888991214888E-8</v>
      </c>
      <c r="T20" s="16" t="n">
        <f t="shared" si="17"/>
        <v>1.2810179009539789E-6</v>
      </c>
      <c r="U20" s="16" t="n">
        <f t="shared" si="17"/>
        <v>4.6982328133242049E-6</v>
      </c>
      <c r="V20" s="16" t="n">
        <f t="shared" si="17"/>
        <v>-2.2415981555550026E-5</v>
      </c>
      <c r="W20" s="16" t="n">
        <f t="shared" si="17"/>
        <v>1.1318584880975065E-6</v>
      </c>
      <c r="X20" s="16" t="n">
        <f t="shared" si="17"/>
        <v>8.888445721742751E-7</v>
      </c>
      <c r="Y20" s="16" t="n">
        <f t="shared" si="17"/>
        <v>5.1794133651322644E-7</v>
      </c>
      <c r="Z20" s="16" t="n">
        <f t="shared" si="17"/>
        <v>-1.9699182337512352E-6</v>
      </c>
      <c r="AA20" s="16" t="n">
        <f t="shared" si="17"/>
        <v>5.3661764949577605E-6</v>
      </c>
      <c r="AB20" s="16" t="n">
        <f t="shared" si="17"/>
        <v>2.6693338974844449E-6</v>
      </c>
      <c r="AC20" s="16" t="n">
        <f t="shared" si="17"/>
        <v>9.0804388188441678E-6</v>
      </c>
      <c r="AD20" s="16" t="n">
        <f t="shared" si="17"/>
        <v>1.5680279449836688E-4</v>
      </c>
      <c r="AE20" s="16" t="n">
        <f t="shared" si="17"/>
        <v>1.1678323405865918E-4</v>
      </c>
      <c r="AF20" s="16" t="n">
        <f t="shared" si="17"/>
        <v>1.1912002350954847E-4</v>
      </c>
      <c r="AG20" s="16" t="n">
        <f t="shared" si="17"/>
        <v>1.5102583200200052E-4</v>
      </c>
      <c r="AH20" s="16" t="n">
        <f t="shared" si="17"/>
        <v>6.8765623684984202E-5</v>
      </c>
    </row>
    <row r="21">
      <c r="A21" s="1" t="str">
        <f>A14</f>
        <v>Checksum</v>
      </c>
      <c r="B21" s="16" t="e">
        <f>IF(#REF!="","",#REF!/B$13)</f>
        <v>#REF!</v>
      </c>
      <c r="C21" s="16" t="e">
        <f>IF(#REF!="","",#REF!/C$13)</f>
        <v>#REF!</v>
      </c>
      <c r="D21" s="16" t="e">
        <f>IF(#REF!="","",#REF!/D$13)</f>
        <v>#REF!</v>
      </c>
      <c r="E21" s="16" t="e">
        <f>IF(#REF!="","",#REF!/E$13)</f>
        <v>#REF!</v>
      </c>
      <c r="F21" s="16" t="e">
        <f>IF(#REF!="","",#REF!/F$13)</f>
        <v>#REF!</v>
      </c>
      <c r="G21" s="16" t="e">
        <f>IF(#REF!="","",#REF!/G$13)</f>
        <v>#REF!</v>
      </c>
      <c r="H21" s="16" t="e">
        <f>IF(#REF!="","",#REF!/H$13)</f>
        <v>#REF!</v>
      </c>
      <c r="I21" s="16" t="e">
        <f>IF(#REF!="","",#REF!/I$13)</f>
        <v>#REF!</v>
      </c>
      <c r="J21" s="16" t="e">
        <f>IF(#REF!="","",#REF!/J$13)</f>
        <v>#REF!</v>
      </c>
      <c r="K21" s="16" t="e">
        <f>IF(#REF!="","",#REF!/K$13)</f>
        <v>#REF!</v>
      </c>
      <c r="L21" s="16" t="b">
        <f t="shared" ref="L21:AH21" si="18">SUM(L17:L20)=1</f>
        <v>1</v>
      </c>
      <c r="M21" s="16" t="b">
        <f t="shared" si="18"/>
        <v>1</v>
      </c>
      <c r="N21" s="16" t="b">
        <f t="shared" si="18"/>
        <v>1</v>
      </c>
      <c r="O21" s="16" t="b">
        <f t="shared" si="18"/>
        <v>1</v>
      </c>
      <c r="P21" s="16" t="b">
        <f t="shared" si="18"/>
        <v>1</v>
      </c>
      <c r="Q21" s="16" t="b">
        <f t="shared" si="18"/>
        <v>1</v>
      </c>
      <c r="R21" s="16" t="b">
        <f t="shared" si="18"/>
        <v>1</v>
      </c>
      <c r="S21" s="16" t="b">
        <f t="shared" si="18"/>
        <v>1</v>
      </c>
      <c r="T21" s="16" t="b">
        <f t="shared" si="18"/>
        <v>1</v>
      </c>
      <c r="U21" s="16" t="b">
        <f t="shared" si="18"/>
        <v>1</v>
      </c>
      <c r="V21" s="16" t="b">
        <f t="shared" si="18"/>
        <v>1</v>
      </c>
      <c r="W21" s="16" t="b">
        <f t="shared" si="18"/>
        <v>1</v>
      </c>
      <c r="X21" s="16" t="b">
        <f t="shared" si="18"/>
        <v>1</v>
      </c>
      <c r="Y21" s="16" t="b">
        <f t="shared" si="18"/>
        <v>1</v>
      </c>
      <c r="Z21" s="16" t="b">
        <f t="shared" si="18"/>
        <v>1</v>
      </c>
      <c r="AA21" s="16" t="b">
        <f t="shared" si="18"/>
        <v>1</v>
      </c>
      <c r="AB21" s="16" t="b">
        <f t="shared" si="18"/>
        <v>1</v>
      </c>
      <c r="AC21" s="16" t="b">
        <f t="shared" si="18"/>
        <v>1</v>
      </c>
      <c r="AD21" s="16" t="b">
        <f t="shared" si="18"/>
        <v>1</v>
      </c>
      <c r="AE21" s="16" t="b">
        <f t="shared" si="18"/>
        <v>1</v>
      </c>
      <c r="AF21" s="16" t="b">
        <f t="shared" si="18"/>
        <v>1</v>
      </c>
      <c r="AG21" s="16" t="b">
        <f t="shared" si="18"/>
        <v>1</v>
      </c>
      <c r="AH21" s="16" t="b">
        <f t="shared" si="18"/>
        <v>1</v>
      </c>
    </row>
    <row r="25">
      <c r="K25" s="27"/>
    </row>
    <row r="26">
      <c r="K26" s="32"/>
    </row>
    <row r="27">
      <c r="K27" s="32"/>
    </row>
    <row r="28">
      <c r="K28" s="32"/>
      <c r="AJ28" s="1" t="n">
        <v>2021</v>
      </c>
    </row>
    <row r="29">
      <c r="K29" s="32"/>
      <c r="AJ29" s="17" t="n">
        <v>36807644564</v>
      </c>
    </row>
    <row r="30">
      <c r="K30" s="32"/>
      <c r="AJ30" s="65" t="n">
        <f>AJ29/VLOOKUP(AJ28,deflator,2,FALSE)</f>
        <v>39357957730.66787</v>
      </c>
    </row>
    <row r="31">
      <c r="K31" s="32"/>
    </row>
    <row r="32">
      <c r="K32" s="32"/>
    </row>
    <row r="33">
      <c r="K33" s="32"/>
    </row>
    <row r="34">
      <c r="C34" s="64"/>
      <c r="D34" s="64"/>
    </row>
  </sheetData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AM5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7.7109375" hidden="0" customWidth="1"/>
    <col min="3" max="3" width="9.28515625" hidden="0" customWidth="1"/>
    <col min="4" max="4" width="19" hidden="0" customWidth="1"/>
    <col min="5" max="5" width="19.140625" hidden="0" customWidth="1"/>
    <col min="6" max="6" width="19.140625" hidden="0" customWidth="1"/>
    <col min="7" max="7" width="19.140625" hidden="0" customWidth="1"/>
    <col min="8" max="8" width="19.140625" hidden="0" customWidth="1"/>
    <col min="9" max="9" width="19.140625" hidden="0" customWidth="1"/>
    <col min="10" max="10" width="19.140625" hidden="0" customWidth="1"/>
    <col min="11" max="11" width="19.140625" hidden="0" customWidth="1"/>
    <col min="12" max="12" width="19.140625" hidden="0" customWidth="1"/>
    <col min="13" max="13" width="19.140625" hidden="0" customWidth="1"/>
    <col min="14" max="14" width="19.140625" hidden="0" customWidth="1"/>
    <col min="15" max="15" width="19.140625" hidden="0" customWidth="1"/>
    <col min="16" max="16" width="19.140625" hidden="0" customWidth="1"/>
    <col min="17" max="17" width="19" hidden="0" customWidth="1"/>
    <col min="18" max="18" width="19" hidden="0" customWidth="1"/>
    <col min="19" max="19" width="19" hidden="0" customWidth="1"/>
    <col min="20" max="20" width="19" hidden="0" customWidth="1"/>
    <col min="21" max="21" width="19" hidden="0" customWidth="1"/>
    <col min="22" max="22" width="19" hidden="0" customWidth="1"/>
    <col min="23" max="23" width="19" hidden="0" customWidth="1"/>
    <col min="24" max="24" width="19" hidden="0" customWidth="1"/>
    <col min="25" max="25" width="19.140625" hidden="0" customWidth="1"/>
    <col min="26" max="26" width="19.140625" hidden="0" customWidth="1"/>
    <col min="27" max="27" width="19.140625" hidden="0" customWidth="1"/>
    <col min="28" max="28" width="19.140625" hidden="0" customWidth="1"/>
    <col min="29" max="29" width="19.140625" hidden="0" customWidth="1"/>
    <col min="30" max="30" width="19.140625" hidden="0" customWidth="1"/>
    <col min="31" max="31" width="19.140625" hidden="0" customWidth="1"/>
    <col min="32" max="32" width="19.140625" hidden="0" customWidth="1"/>
    <col min="33" max="33" width="19.140625" hidden="0" customWidth="1"/>
    <col min="34" max="34" width="19.140625" hidden="0" customWidth="1"/>
    <col min="35" max="35" width="19.140625" hidden="0" customWidth="1"/>
    <col min="36" max="36" width="19.140625" hidden="0" customWidth="1"/>
    <col min="37" max="37" width="19.140625" hidden="0" customWidth="1"/>
    <col min="38" max="38" width="19.140625" hidden="0" customWidth="1"/>
    <col min="39" max="39" width="19.140625" hidden="0" customWidth="1"/>
    <col min="40" max="40" width="19.140625" hidden="0" customWidth="1"/>
    <col min="41" max="41" width="19.140625" hidden="0" customWidth="1"/>
    <col min="42" max="42" width="19.140625" hidden="0" customWidth="1"/>
    <col min="43" max="43" width="19.140625" hidden="0" customWidth="1"/>
    <col min="44" max="44" width="19.140625" hidden="0" customWidth="1"/>
    <col min="45" max="45" width="19.140625" hidden="0" customWidth="1"/>
    <col min="46" max="46" width="19.140625" hidden="0" customWidth="1"/>
    <col min="47" max="47" width="19" hidden="0" customWidth="1"/>
    <col min="49" max="49" width="11" hidden="0" customWidth="1"/>
  </cols>
  <sheetData>
    <row r="1">
      <c r="A1" s="1" t="s">
        <v>118</v>
      </c>
      <c r="B1" s="1" t="n">
        <v>1974</v>
      </c>
      <c r="C1" s="1" t="n">
        <v>1977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W1" s="1" t="n">
        <v>1000000000</v>
      </c>
    </row>
    <row r="2">
      <c r="A2" s="1" t="s">
        <v>117</v>
      </c>
      <c r="C2" s="11"/>
      <c r="D2" s="11" t="n">
        <v>1647626000</v>
      </c>
      <c r="E2" s="11" t="n">
        <v>1820342000</v>
      </c>
      <c r="F2" s="11" t="n">
        <v>2306858000</v>
      </c>
      <c r="G2" s="11" t="n">
        <v>2320958000</v>
      </c>
      <c r="H2" s="11" t="n">
        <v>1941597000</v>
      </c>
      <c r="I2" s="11" t="n">
        <v>1759138000</v>
      </c>
      <c r="J2" s="11" t="n">
        <v>1526832000</v>
      </c>
      <c r="K2" s="11" t="n">
        <v>1802919000</v>
      </c>
      <c r="L2" s="11" t="n">
        <v>2254597000</v>
      </c>
      <c r="M2" s="11" t="n">
        <v>2457830000</v>
      </c>
      <c r="N2" s="11" t="n">
        <v>2657287000</v>
      </c>
      <c r="O2" s="11" t="n">
        <v>3069327000</v>
      </c>
      <c r="P2" s="11" t="n">
        <v>2983417000</v>
      </c>
      <c r="Q2" s="11" t="n">
        <v>3182264000</v>
      </c>
      <c r="R2" s="11" t="n">
        <v>3560166000</v>
      </c>
      <c r="S2" s="11" t="n">
        <v>3703958413.1599998</v>
      </c>
      <c r="T2" s="11" t="n">
        <v>4529362193</v>
      </c>
      <c r="U2" s="11" t="n">
        <v>4654631000</v>
      </c>
      <c r="V2" s="11" t="n">
        <v>4672017610.0100002</v>
      </c>
      <c r="W2" s="11" t="n">
        <v>5014421536.3999996</v>
      </c>
      <c r="X2" s="11" t="n">
        <v>5366912801.5200005</v>
      </c>
      <c r="Y2" s="11" t="n">
        <v>6381963542.7799997</v>
      </c>
      <c r="Z2" s="11" t="n">
        <v>6747133135.6599998</v>
      </c>
      <c r="AA2" s="11" t="n">
        <v>8072281205.6999998</v>
      </c>
      <c r="AB2" s="11" t="n">
        <v>10540757674.440001</v>
      </c>
      <c r="AC2" s="11" t="n">
        <v>12837555953.34</v>
      </c>
      <c r="AD2" s="11" t="n">
        <v>15099300635.74</v>
      </c>
      <c r="AE2" s="11" t="n">
        <v>20557862019.509998</v>
      </c>
      <c r="AF2" s="11" t="n">
        <v>37423305817.230003</v>
      </c>
      <c r="AG2" s="11" t="n">
        <v>49732498550.300003</v>
      </c>
      <c r="AH2" s="11" t="n">
        <v>54636920926.129997</v>
      </c>
      <c r="AI2" s="11" t="n">
        <v>18604273451.43</v>
      </c>
      <c r="AJ2" s="11" t="n">
        <v>13773044876.440001</v>
      </c>
      <c r="AK2" s="11" t="n">
        <v>9963317995.0599995</v>
      </c>
      <c r="AL2" s="11" t="n">
        <v>5700301163.5799999</v>
      </c>
      <c r="AM2" s="11" t="n">
        <v>3569098844.48</v>
      </c>
      <c r="AN2" s="11" t="n">
        <v>3309423270.5</v>
      </c>
      <c r="AO2" s="11" t="n">
        <v>3490018796.1700001</v>
      </c>
      <c r="AP2" s="11" t="n">
        <v>3758393558.0500002</v>
      </c>
      <c r="AQ2" s="11" t="n">
        <v>5061833219.3900003</v>
      </c>
      <c r="AR2" s="11" t="n">
        <v>5075787901.5699997</v>
      </c>
      <c r="AS2" s="11" t="n">
        <v>5598053590.0100002</v>
      </c>
      <c r="AT2" s="11" t="n">
        <v>5049671514.25</v>
      </c>
      <c r="AU2" s="11" t="n">
        <v>4880209941.0578003</v>
      </c>
    </row>
    <row r="3">
      <c r="A3" s="1" t="s">
        <v>116</v>
      </c>
      <c r="C3" s="11"/>
      <c r="D3" s="11" t="n">
        <v>13982170000</v>
      </c>
      <c r="E3" s="11" t="n">
        <v>15714692000</v>
      </c>
      <c r="F3" s="11" t="n">
        <v>18557567000</v>
      </c>
      <c r="G3" s="11" t="n">
        <v>23248951000</v>
      </c>
      <c r="H3" s="11" t="n">
        <v>20752357000</v>
      </c>
      <c r="I3" s="11" t="n">
        <v>22829371000</v>
      </c>
      <c r="J3" s="11" t="n">
        <v>22727206381.73</v>
      </c>
      <c r="K3" s="11" t="n">
        <v>23316908539.950001</v>
      </c>
      <c r="L3" s="11" t="n">
        <v>25228715000</v>
      </c>
      <c r="M3" s="11" t="n">
        <v>24983682000</v>
      </c>
      <c r="N3" s="11" t="n">
        <v>16840778000</v>
      </c>
      <c r="O3" s="11" t="n">
        <v>19033470134.529999</v>
      </c>
      <c r="P3" s="11" t="n">
        <v>19774837000</v>
      </c>
      <c r="Q3" s="11" t="n">
        <v>23153032000</v>
      </c>
      <c r="R3" s="11" t="n">
        <v>25029827000</v>
      </c>
      <c r="S3" s="11" t="n">
        <v>23730107105.060001</v>
      </c>
      <c r="T3" s="11" t="n">
        <v>32739630400</v>
      </c>
      <c r="U3" s="11" t="n">
        <v>34723140928.800003</v>
      </c>
      <c r="V3" s="11" t="n">
        <v>40342133633.720001</v>
      </c>
      <c r="W3" s="11" t="n">
        <v>41017634942.110001</v>
      </c>
      <c r="X3" s="11" t="n">
        <v>40359575215.190002</v>
      </c>
      <c r="Y3" s="11" t="n">
        <v>41010891990.790001</v>
      </c>
      <c r="Z3" s="11" t="n">
        <v>43077261684.489998</v>
      </c>
      <c r="AA3" s="11" t="n">
        <v>47986493041.849998</v>
      </c>
      <c r="AB3" s="11" t="n">
        <v>60359498512.959999</v>
      </c>
      <c r="AC3" s="11" t="n">
        <v>72622312779.279999</v>
      </c>
      <c r="AD3" s="11" t="n">
        <v>78919946082.399994</v>
      </c>
      <c r="AE3" s="11" t="n">
        <v>91528343771.259995</v>
      </c>
      <c r="AF3" s="11" t="n">
        <v>90586691120.429993</v>
      </c>
      <c r="AG3" s="11" t="n">
        <v>92237613209.009995</v>
      </c>
      <c r="AH3" s="11" t="n">
        <v>93377215791.470001</v>
      </c>
      <c r="AI3" s="11" t="n">
        <v>106585040010.63</v>
      </c>
      <c r="AJ3" s="11" t="n">
        <v>114613648632.85001</v>
      </c>
      <c r="AK3" s="11" t="n">
        <v>101893579645.11</v>
      </c>
      <c r="AL3" s="11" t="n">
        <v>94998547257.509995</v>
      </c>
      <c r="AM3" s="11" t="n">
        <v>88554670782.050003</v>
      </c>
      <c r="AN3" s="11" t="n">
        <v>84524727053.710007</v>
      </c>
      <c r="AO3" s="11" t="n">
        <v>88495039217.369995</v>
      </c>
      <c r="AP3" s="11" t="n">
        <v>95472254246.199997</v>
      </c>
      <c r="AQ3" s="11" t="n">
        <v>101305085258.08</v>
      </c>
      <c r="AR3" s="11" t="n">
        <v>110672332280.31</v>
      </c>
      <c r="AS3" s="11" t="n">
        <v>109756598506.37</v>
      </c>
      <c r="AT3" s="11" t="n">
        <v>114079555221.03999</v>
      </c>
      <c r="AU3" s="11" t="n">
        <v>119322043558.427</v>
      </c>
    </row>
    <row r="4">
      <c r="A4" s="1" t="s">
        <v>115</v>
      </c>
      <c r="B4" s="1" t="n">
        <v>0</v>
      </c>
      <c r="C4" s="11"/>
      <c r="D4" s="11" t="n">
        <v>27575087730.310001</v>
      </c>
      <c r="E4" s="11" t="n">
        <v>32416936771.990002</v>
      </c>
      <c r="F4" s="11" t="n">
        <v>43113315000</v>
      </c>
      <c r="G4" s="11" t="n">
        <v>55481352000</v>
      </c>
      <c r="H4" s="11" t="n">
        <v>55652989991.150002</v>
      </c>
      <c r="I4" s="11" t="n">
        <v>64171880000</v>
      </c>
      <c r="J4" s="11" t="n">
        <v>76002077748</v>
      </c>
      <c r="K4" s="11" t="n">
        <v>74402138250</v>
      </c>
      <c r="L4" s="11" t="n">
        <v>80784922000</v>
      </c>
      <c r="M4" s="11" t="n">
        <v>71828742000</v>
      </c>
      <c r="N4" s="11" t="n">
        <v>55529785021</v>
      </c>
      <c r="O4" s="11" t="n">
        <v>55343940136</v>
      </c>
      <c r="P4" s="11" t="n">
        <v>61194898000</v>
      </c>
      <c r="Q4" s="11" t="n">
        <v>51687205019</v>
      </c>
      <c r="R4" s="11" t="n">
        <v>50073068693.660004</v>
      </c>
      <c r="S4" s="11" t="n">
        <v>45469613749.050003</v>
      </c>
      <c r="T4" s="11" t="n">
        <v>51735968828</v>
      </c>
      <c r="U4" s="11" t="n">
        <v>55103050958.980003</v>
      </c>
      <c r="V4" s="11" t="n">
        <v>60587104735.900002</v>
      </c>
      <c r="W4" s="11" t="n">
        <v>57425876834.860001</v>
      </c>
      <c r="X4" s="11" t="n">
        <v>62631025528.629997</v>
      </c>
      <c r="Y4" s="11" t="n">
        <v>67098720069.150002</v>
      </c>
      <c r="Z4" s="11" t="n">
        <v>74230797319.160004</v>
      </c>
      <c r="AA4" s="11" t="n">
        <v>88869869375.059998</v>
      </c>
      <c r="AB4" s="11" t="n">
        <v>113412672770.41</v>
      </c>
      <c r="AC4" s="11" t="n">
        <v>115108225869.52</v>
      </c>
      <c r="AD4" s="11" t="n">
        <v>140276836850.95001</v>
      </c>
      <c r="AE4" s="11" t="n">
        <v>156736262947.26001</v>
      </c>
      <c r="AF4" s="11" t="n">
        <v>181829494423.64001</v>
      </c>
      <c r="AG4" s="11" t="n">
        <v>220912075065.64999</v>
      </c>
      <c r="AH4" s="11" t="n">
        <v>188033701452.20001</v>
      </c>
      <c r="AI4" s="11" t="n">
        <v>211116634144.03</v>
      </c>
      <c r="AJ4" s="11" t="n">
        <v>201927327482.56</v>
      </c>
      <c r="AK4" s="11" t="n">
        <v>196805354953.26999</v>
      </c>
      <c r="AL4" s="11" t="n">
        <v>155608990207.31</v>
      </c>
      <c r="AM4" s="11" t="n">
        <v>151064624724.67999</v>
      </c>
      <c r="AN4" s="11" t="n">
        <v>148272558750.34</v>
      </c>
      <c r="AO4" s="11" t="n">
        <v>162415312395.53</v>
      </c>
      <c r="AP4" s="11" t="n">
        <v>164495627300.48999</v>
      </c>
      <c r="AQ4" s="11" t="n">
        <v>186978250131.78</v>
      </c>
      <c r="AR4" s="11" t="n">
        <v>202812780518.62</v>
      </c>
      <c r="AS4" s="11" t="n">
        <v>223068469370.38</v>
      </c>
      <c r="AT4" s="11" t="n">
        <v>221583598001.38</v>
      </c>
      <c r="AU4" s="11" t="n">
        <v>229249207773.883</v>
      </c>
    </row>
    <row r="5">
      <c r="A5" s="1" t="s">
        <v>114</v>
      </c>
      <c r="C5" s="11"/>
      <c r="D5" s="11" t="n">
        <v>5675501000</v>
      </c>
      <c r="E5" s="11" t="n">
        <v>10414281000</v>
      </c>
      <c r="F5" s="11" t="n">
        <v>13380609000</v>
      </c>
      <c r="G5" s="11" t="n">
        <v>12922172000</v>
      </c>
      <c r="H5" s="11" t="n">
        <v>12275919000</v>
      </c>
      <c r="I5" s="11" t="n">
        <v>15364032000</v>
      </c>
      <c r="J5" s="11" t="n">
        <v>16311747000</v>
      </c>
      <c r="K5" s="11" t="n">
        <v>16442932000</v>
      </c>
      <c r="L5" s="11" t="n">
        <v>10393712000</v>
      </c>
      <c r="M5" s="11" t="n">
        <v>9449777000</v>
      </c>
      <c r="N5" s="11" t="n">
        <v>9450317000</v>
      </c>
      <c r="O5" s="11" t="n">
        <v>9578074000</v>
      </c>
      <c r="P5" s="11" t="n">
        <v>9592245000</v>
      </c>
      <c r="Q5" s="11" t="n">
        <v>7414320000</v>
      </c>
      <c r="R5" s="11" t="n">
        <v>7829042000</v>
      </c>
      <c r="S5" s="11" t="n">
        <v>6786350000</v>
      </c>
      <c r="T5" s="11" t="n">
        <v>6862892386.0600004</v>
      </c>
      <c r="U5" s="11" t="n">
        <v>6994338103.0100002</v>
      </c>
      <c r="V5" s="11" t="n">
        <v>6134096311.8999996</v>
      </c>
      <c r="W5" s="11" t="n">
        <v>5435433402</v>
      </c>
      <c r="X5" s="11" t="n">
        <v>5684733519</v>
      </c>
      <c r="Y5" s="11" t="n">
        <v>6316076478</v>
      </c>
      <c r="Z5" s="11" t="n">
        <v>8516968238</v>
      </c>
      <c r="AA5" s="11" t="n">
        <v>8608722273</v>
      </c>
      <c r="AB5" s="11" t="n">
        <v>10274915370.139999</v>
      </c>
      <c r="AC5" s="11" t="n">
        <v>11435686045.32</v>
      </c>
      <c r="AD5" s="11" t="n">
        <v>22182373961.139999</v>
      </c>
      <c r="AE5" s="11" t="n">
        <v>19939453220.360001</v>
      </c>
      <c r="AF5" s="11" t="n">
        <v>17512011649.040001</v>
      </c>
      <c r="AG5" s="11" t="n">
        <v>23265277295.779999</v>
      </c>
      <c r="AH5" s="11" t="n">
        <v>24838391856.419998</v>
      </c>
      <c r="AI5" s="11" t="n">
        <v>17221046929.060001</v>
      </c>
      <c r="AJ5" s="11" t="n">
        <v>19634004036.860001</v>
      </c>
      <c r="AK5" s="11" t="n">
        <v>27184053651.48</v>
      </c>
      <c r="AL5" s="11" t="n">
        <v>18358027883</v>
      </c>
      <c r="AM5" s="11" t="n">
        <v>11921505315.09</v>
      </c>
      <c r="AN5" s="11" t="n">
        <v>9012585631.6000004</v>
      </c>
      <c r="AO5" s="11" t="n">
        <v>7390752130.1400003</v>
      </c>
      <c r="AP5" s="11" t="n">
        <v>9228805725.1900005</v>
      </c>
      <c r="AQ5" s="11" t="n">
        <v>10668071159.450001</v>
      </c>
      <c r="AR5" s="11" t="n">
        <v>9823803759.7999992</v>
      </c>
      <c r="AS5" s="11" t="n">
        <v>8890896886.9500008</v>
      </c>
      <c r="AT5" s="11" t="n">
        <v>9936214233.0100002</v>
      </c>
      <c r="AU5" s="11" t="n">
        <v>17513901967.157799</v>
      </c>
    </row>
    <row r="6">
      <c r="A6" s="1" t="s">
        <v>113</v>
      </c>
      <c r="C6" s="11"/>
      <c r="D6" s="11" t="n">
        <v>8705948000</v>
      </c>
      <c r="E6" s="11" t="n">
        <v>8066191000</v>
      </c>
      <c r="F6" s="11" t="n">
        <v>11497814000</v>
      </c>
      <c r="G6" s="11" t="n">
        <v>15794200000</v>
      </c>
      <c r="H6" s="11" t="n">
        <v>22240856000</v>
      </c>
      <c r="I6" s="11" t="n">
        <v>20857129000</v>
      </c>
      <c r="J6" s="11" t="n">
        <v>20106344000</v>
      </c>
      <c r="K6" s="11" t="n">
        <v>19268842000</v>
      </c>
      <c r="L6" s="11" t="n">
        <v>19162633000</v>
      </c>
      <c r="M6" s="11" t="n">
        <v>20286201000</v>
      </c>
      <c r="N6" s="11" t="n">
        <v>10634664000</v>
      </c>
      <c r="O6" s="11" t="n">
        <v>11904822580</v>
      </c>
      <c r="P6" s="11" t="n">
        <v>10622743000</v>
      </c>
      <c r="Q6" s="11" t="n">
        <v>7737710000</v>
      </c>
      <c r="R6" s="11" t="n">
        <v>7713274000</v>
      </c>
      <c r="S6" s="11" t="n">
        <v>8637093000</v>
      </c>
      <c r="T6" s="11" t="n">
        <v>11609544000</v>
      </c>
      <c r="U6" s="11" t="n">
        <v>7077982000</v>
      </c>
      <c r="V6" s="11" t="n">
        <v>5759176139</v>
      </c>
      <c r="W6" s="11" t="n">
        <v>5878349739</v>
      </c>
      <c r="X6" s="11" t="n">
        <v>6147558939</v>
      </c>
      <c r="Y6" s="11" t="n">
        <v>6133098540</v>
      </c>
      <c r="Z6" s="11" t="n">
        <v>6192593185</v>
      </c>
      <c r="AA6" s="11" t="n">
        <v>9031564892</v>
      </c>
      <c r="AB6" s="11" t="n">
        <v>9079232478</v>
      </c>
      <c r="AC6" s="11" t="n">
        <v>9827511404.4899998</v>
      </c>
      <c r="AD6" s="11" t="n">
        <v>6844005102.9099998</v>
      </c>
      <c r="AE6" s="11" t="n">
        <v>7082066073.1000004</v>
      </c>
      <c r="AF6" s="11" t="n">
        <v>5551385142.1700001</v>
      </c>
      <c r="AG6" s="11" t="n">
        <v>5349736698.1899996</v>
      </c>
      <c r="AH6" s="11" t="n">
        <v>9307112499.7900009</v>
      </c>
      <c r="AI6" s="11" t="n">
        <v>14936091941.26</v>
      </c>
      <c r="AJ6" s="11" t="n">
        <v>24522062681.290001</v>
      </c>
      <c r="AK6" s="11" t="n">
        <v>27899554946.470001</v>
      </c>
      <c r="AL6" s="11" t="n">
        <v>34662467051.910004</v>
      </c>
      <c r="AM6" s="11" t="n">
        <v>29425165671.099998</v>
      </c>
      <c r="AN6" s="11" t="n">
        <v>29391578439.220001</v>
      </c>
      <c r="AO6" s="11" t="n">
        <v>36450055082.019997</v>
      </c>
      <c r="AP6" s="11" t="n">
        <v>48923641305.099998</v>
      </c>
      <c r="AQ6" s="11" t="n">
        <v>55354881707.690002</v>
      </c>
      <c r="AR6" s="11" t="n">
        <v>55485149109.589996</v>
      </c>
      <c r="AS6" s="11" t="n">
        <v>75264219923.759995</v>
      </c>
      <c r="AT6" s="11" t="n">
        <v>36342630178.349998</v>
      </c>
      <c r="AU6" s="11" t="n">
        <v>43416315941.7472</v>
      </c>
    </row>
    <row r="7">
      <c r="C7" s="11" t="n">
        <v>0</v>
      </c>
      <c r="D7" s="11" t="n">
        <v>5124536000</v>
      </c>
      <c r="E7" s="11" t="n">
        <v>7915257000</v>
      </c>
      <c r="F7" s="11" t="n">
        <v>7464044000</v>
      </c>
      <c r="G7" s="11" t="n">
        <v>9679452000</v>
      </c>
      <c r="H7" s="11" t="n">
        <v>6061826000</v>
      </c>
      <c r="I7" s="11" t="n">
        <v>6519061000</v>
      </c>
      <c r="J7" s="11" t="n">
        <v>8036904000</v>
      </c>
      <c r="K7" s="11" t="n">
        <v>5691357000</v>
      </c>
      <c r="L7" s="11" t="n">
        <v>4930413000</v>
      </c>
      <c r="M7" s="11" t="n">
        <v>4838246000</v>
      </c>
      <c r="N7" s="11" t="n">
        <v>4336429000</v>
      </c>
      <c r="O7" s="11" t="n">
        <v>4654106000</v>
      </c>
      <c r="P7" s="11" t="n">
        <v>6424162214.1099997</v>
      </c>
      <c r="Q7" s="11" t="n">
        <v>4667881000</v>
      </c>
      <c r="R7" s="11" t="n">
        <v>6995823000</v>
      </c>
      <c r="S7" s="11" t="n">
        <v>7743548000</v>
      </c>
      <c r="T7" s="11" t="n">
        <v>8343276178</v>
      </c>
      <c r="U7" s="11" t="n">
        <v>11561891995</v>
      </c>
      <c r="V7" s="11" t="n">
        <v>2642925998</v>
      </c>
      <c r="W7" s="11" t="n">
        <v>3380039870.0900002</v>
      </c>
      <c r="X7" s="11" t="n">
        <v>5234845239.1000004</v>
      </c>
      <c r="Y7" s="11" t="n">
        <v>6485555796.21</v>
      </c>
      <c r="Z7" s="11" t="n">
        <v>6429789120.4099998</v>
      </c>
      <c r="AA7" s="11" t="n">
        <v>8487149972.9099998</v>
      </c>
      <c r="AB7" s="11" t="n">
        <v>9086075125.9899998</v>
      </c>
      <c r="AC7" s="11" t="n">
        <v>9274240249.4699993</v>
      </c>
      <c r="AD7" s="11" t="n">
        <v>7415245840.8800001</v>
      </c>
      <c r="AE7" s="11" t="n">
        <v>4714697629.7799997</v>
      </c>
      <c r="AF7" s="11" t="n">
        <v>820198022.75</v>
      </c>
      <c r="AG7" s="11" t="n">
        <v>6196597160.0200005</v>
      </c>
      <c r="AH7" s="11" t="n">
        <v>3294194223.4000001</v>
      </c>
      <c r="AI7" s="11" t="n">
        <v>214382588.13999999</v>
      </c>
      <c r="AJ7" s="11" t="n">
        <v>-3081399.56</v>
      </c>
      <c r="AK7" s="11" t="n">
        <v>-1975038.69</v>
      </c>
      <c r="AL7" s="11" t="n">
        <v>508721.45</v>
      </c>
      <c r="AM7" s="11" t="n">
        <v>-2834591.32</v>
      </c>
      <c r="AN7" s="11" t="n">
        <v>30000</v>
      </c>
      <c r="AO7" s="11" t="n">
        <v>-58489.62</v>
      </c>
      <c r="AP7" s="11" t="n">
        <v>1357851.96</v>
      </c>
      <c r="AQ7" s="11" t="n">
        <v>20204.71</v>
      </c>
      <c r="AR7" s="11" t="n">
        <v>50903.56</v>
      </c>
      <c r="AS7" s="11" t="n">
        <v>314555.62</v>
      </c>
      <c r="AT7" s="11" t="n">
        <v>10000</v>
      </c>
      <c r="AU7" s="11" t="n">
        <v>0</v>
      </c>
    </row>
    <row r="8">
      <c r="D8" s="11" t="n">
        <f t="shared" ref="D8:AU8" si="0">SUBTOTAL(9,D2:D7)</f>
        <v>62710868730.309998</v>
      </c>
      <c r="E8" s="11" t="n">
        <f t="shared" si="0"/>
        <v>76347699771.990005</v>
      </c>
      <c r="F8" s="11" t="n">
        <f t="shared" si="0"/>
        <v>96320207000</v>
      </c>
      <c r="G8" s="11" t="n">
        <f t="shared" si="0"/>
        <v>119447085000</v>
      </c>
      <c r="H8" s="11" t="n">
        <f t="shared" si="0"/>
        <v>118925544991.14999</v>
      </c>
      <c r="I8" s="11" t="n">
        <f t="shared" si="0"/>
        <v>131500611000</v>
      </c>
      <c r="J8" s="11" t="n">
        <f t="shared" si="0"/>
        <v>144711111129.72998</v>
      </c>
      <c r="K8" s="11" t="n">
        <f t="shared" si="0"/>
        <v>140925096789.95001</v>
      </c>
      <c r="L8" s="11" t="n">
        <f t="shared" si="0"/>
        <v>142754992000</v>
      </c>
      <c r="M8" s="11" t="n">
        <f t="shared" si="0"/>
        <v>133844478000</v>
      </c>
      <c r="N8" s="11" t="n">
        <f t="shared" si="0"/>
        <v>99449260021</v>
      </c>
      <c r="O8" s="11" t="n">
        <f t="shared" si="0"/>
        <v>103583739850.53</v>
      </c>
      <c r="P8" s="11" t="n">
        <f t="shared" si="0"/>
        <v>110592302214.11</v>
      </c>
      <c r="Q8" s="11" t="n">
        <f t="shared" si="0"/>
        <v>97842412019</v>
      </c>
      <c r="R8" s="11" t="n">
        <f t="shared" si="0"/>
        <v>101201200693.66</v>
      </c>
      <c r="S8" s="11" t="n">
        <f t="shared" si="0"/>
        <v>96070670267.270004</v>
      </c>
      <c r="T8" s="11" t="n">
        <f t="shared" si="0"/>
        <v>115820673985.06</v>
      </c>
      <c r="U8" s="11" t="n">
        <f t="shared" si="0"/>
        <v>120115034985.78999</v>
      </c>
      <c r="V8" s="11" t="n">
        <f t="shared" si="0"/>
        <v>120137454428.53</v>
      </c>
      <c r="W8" s="11" t="n">
        <f t="shared" si="0"/>
        <v>118151756324.45999</v>
      </c>
      <c r="X8" s="11" t="n">
        <f t="shared" si="0"/>
        <v>125424651242.44</v>
      </c>
      <c r="Y8" s="11" t="n">
        <f t="shared" si="0"/>
        <v>133426306416.93001</v>
      </c>
      <c r="Z8" s="11" t="n">
        <f t="shared" si="0"/>
        <v>145194542682.72</v>
      </c>
      <c r="AA8" s="11" t="n">
        <f t="shared" si="0"/>
        <v>171056080760.51999</v>
      </c>
      <c r="AB8" s="11" t="n">
        <f t="shared" si="0"/>
        <v>212753151931.94</v>
      </c>
      <c r="AC8" s="11" t="n">
        <f t="shared" si="0"/>
        <v>231105532301.42001</v>
      </c>
      <c r="AD8" s="11" t="n">
        <f t="shared" si="0"/>
        <v>270737708474.02005</v>
      </c>
      <c r="AE8" s="11" t="n">
        <f t="shared" si="0"/>
        <v>300558685661.27002</v>
      </c>
      <c r="AF8" s="11" t="n">
        <f t="shared" si="0"/>
        <v>333723086175.26001</v>
      </c>
      <c r="AG8" s="11" t="n">
        <f t="shared" si="0"/>
        <v>397693797978.95001</v>
      </c>
      <c r="AH8" s="11" t="n">
        <f t="shared" si="0"/>
        <v>373487536749.41003</v>
      </c>
      <c r="AI8" s="11" t="n">
        <f t="shared" si="0"/>
        <v>368677469064.54999</v>
      </c>
      <c r="AJ8" s="11" t="n">
        <f t="shared" si="0"/>
        <v>374467006310.43994</v>
      </c>
      <c r="AK8" s="11" t="n">
        <f t="shared" si="0"/>
        <v>363743886152.70001</v>
      </c>
      <c r="AL8" s="11" t="n">
        <f t="shared" si="0"/>
        <v>309328842284.76001</v>
      </c>
      <c r="AM8" s="11" t="n">
        <f t="shared" si="0"/>
        <v>284532230746.07996</v>
      </c>
      <c r="AN8" s="11" t="n">
        <f t="shared" si="0"/>
        <v>274510903145.37</v>
      </c>
      <c r="AO8" s="11" t="n">
        <f t="shared" si="0"/>
        <v>298241119131.61005</v>
      </c>
      <c r="AP8" s="11" t="n">
        <f t="shared" si="0"/>
        <v>321880079986.98999</v>
      </c>
      <c r="AQ8" s="11" t="n">
        <f t="shared" si="0"/>
        <v>359368141681.10004</v>
      </c>
      <c r="AR8" s="11" t="n">
        <f t="shared" si="0"/>
        <v>383869904473.45001</v>
      </c>
      <c r="AS8" s="11" t="n">
        <f t="shared" si="0"/>
        <v>422578552833.09003</v>
      </c>
      <c r="AT8" s="11" t="n">
        <f t="shared" si="0"/>
        <v>386991679148.02997</v>
      </c>
      <c r="AU8" s="11" t="n">
        <f t="shared" si="0"/>
        <v>414381679182.27277</v>
      </c>
    </row>
    <row r="10">
      <c r="A10" s="1" t="str">
        <f t="shared" ref="A10:AU10" si="1">A1</f>
        <v>PricingInflation</v>
      </c>
      <c r="B10" s="1" t="n">
        <f t="shared" si="1"/>
        <v>1974</v>
      </c>
      <c r="C10" s="1" t="n">
        <f t="shared" si="1"/>
        <v>1977</v>
      </c>
      <c r="D10" s="1" t="n">
        <f t="shared" si="1"/>
        <v>1979</v>
      </c>
      <c r="E10" s="1" t="n">
        <f t="shared" si="1"/>
        <v>1980</v>
      </c>
      <c r="F10" s="1" t="n">
        <f t="shared" si="1"/>
        <v>1981</v>
      </c>
      <c r="G10" s="1" t="n">
        <f t="shared" si="1"/>
        <v>1982</v>
      </c>
      <c r="H10" s="1" t="n">
        <f t="shared" si="1"/>
        <v>1983</v>
      </c>
      <c r="I10" s="1" t="n">
        <f t="shared" si="1"/>
        <v>1984</v>
      </c>
      <c r="J10" s="1" t="n">
        <f t="shared" si="1"/>
        <v>1985</v>
      </c>
      <c r="K10" s="1" t="n">
        <f t="shared" si="1"/>
        <v>1986</v>
      </c>
      <c r="L10" s="1" t="n">
        <f t="shared" si="1"/>
        <v>1987</v>
      </c>
      <c r="M10" s="1" t="n">
        <f t="shared" si="1"/>
        <v>1988</v>
      </c>
      <c r="N10" s="1" t="n">
        <f t="shared" si="1"/>
        <v>1989</v>
      </c>
      <c r="O10" s="1" t="n">
        <f t="shared" si="1"/>
        <v>1990</v>
      </c>
      <c r="P10" s="1" t="n">
        <f t="shared" si="1"/>
        <v>1991</v>
      </c>
      <c r="Q10" s="1" t="n">
        <f t="shared" si="1"/>
        <v>1992</v>
      </c>
      <c r="R10" s="1" t="n">
        <f t="shared" si="1"/>
        <v>1993</v>
      </c>
      <c r="S10" s="1" t="n">
        <f t="shared" si="1"/>
        <v>1994</v>
      </c>
      <c r="T10" s="1" t="n">
        <f t="shared" si="1"/>
        <v>1995</v>
      </c>
      <c r="U10" s="1" t="n">
        <f t="shared" si="1"/>
        <v>1996</v>
      </c>
      <c r="V10" s="1" t="n">
        <f t="shared" si="1"/>
        <v>1997</v>
      </c>
      <c r="W10" s="1" t="n">
        <f t="shared" si="1"/>
        <v>1998</v>
      </c>
      <c r="X10" s="1" t="n">
        <f t="shared" si="1"/>
        <v>1999</v>
      </c>
      <c r="Y10" s="1" t="n">
        <f t="shared" si="1"/>
        <v>2000</v>
      </c>
      <c r="Z10" s="1" t="n">
        <f t="shared" si="1"/>
        <v>2001</v>
      </c>
      <c r="AA10" s="1" t="n">
        <f t="shared" si="1"/>
        <v>2002</v>
      </c>
      <c r="AB10" s="1" t="n">
        <f t="shared" si="1"/>
        <v>2003</v>
      </c>
      <c r="AC10" s="1" t="n">
        <f t="shared" si="1"/>
        <v>2004</v>
      </c>
      <c r="AD10" s="1" t="n">
        <f t="shared" si="1"/>
        <v>2005</v>
      </c>
      <c r="AE10" s="1" t="n">
        <f t="shared" si="1"/>
        <v>2006</v>
      </c>
      <c r="AF10" s="1" t="n">
        <f t="shared" si="1"/>
        <v>2007</v>
      </c>
      <c r="AG10" s="1" t="n">
        <f t="shared" si="1"/>
        <v>2008</v>
      </c>
      <c r="AH10" s="1" t="n">
        <f t="shared" si="1"/>
        <v>2009</v>
      </c>
      <c r="AI10" s="1" t="n">
        <f t="shared" si="1"/>
        <v>2010</v>
      </c>
      <c r="AJ10" s="1" t="n">
        <f t="shared" si="1"/>
        <v>2011</v>
      </c>
      <c r="AK10" s="1" t="n">
        <f t="shared" si="1"/>
        <v>2012</v>
      </c>
      <c r="AL10" s="1" t="n">
        <f t="shared" si="1"/>
        <v>2013</v>
      </c>
      <c r="AM10" s="1" t="n">
        <f t="shared" si="1"/>
        <v>2014</v>
      </c>
      <c r="AN10" s="1" t="n">
        <f t="shared" si="1"/>
        <v>2015</v>
      </c>
      <c r="AO10" s="1" t="n">
        <f t="shared" si="1"/>
        <v>2016</v>
      </c>
      <c r="AP10" s="1" t="n">
        <f t="shared" si="1"/>
        <v>2017</v>
      </c>
      <c r="AQ10" s="1" t="n">
        <f t="shared" si="1"/>
        <v>2018</v>
      </c>
      <c r="AR10" s="1" t="n">
        <f t="shared" si="1"/>
        <v>2019</v>
      </c>
      <c r="AS10" s="1" t="n">
        <f t="shared" si="1"/>
        <v>2020</v>
      </c>
      <c r="AT10" s="1" t="n">
        <f t="shared" si="1"/>
        <v>2021</v>
      </c>
      <c r="AU10" s="1" t="n">
        <f t="shared" si="1"/>
        <v>2022</v>
      </c>
      <c r="AX10" s="19" t="n">
        <f t="shared" ref="AX10:AX17" si="2">AN10</f>
        <v>2015</v>
      </c>
      <c r="AY10" s="19" t="n">
        <f t="shared" ref="AY10:AZ17" si="3">AT10</f>
        <v>2021</v>
      </c>
      <c r="AZ10" s="19" t="n">
        <f t="shared" si="3"/>
        <v>2022</v>
      </c>
      <c r="BA10" s="19" t="str">
        <f>AY10&amp;"-"&amp;$AZ10</f>
        <v>2021-2022</v>
      </c>
      <c r="BB10" s="19" t="str">
        <f>AX10&amp;"-"&amp;$AZ10</f>
        <v>2015-2022</v>
      </c>
      <c r="BC10" s="19" t="str">
        <f>"Share "&amp;AU10</f>
        <v>Share 2022</v>
      </c>
      <c r="BD10" s="1" t="s">
        <v>108</v>
      </c>
      <c r="BE10" s="1" t="s">
        <v>89</v>
      </c>
    </row>
    <row r="11">
      <c r="A11" s="1" t="str">
        <f t="shared" ref="A11:A16" si="4">A2</f>
        <v>All Other</v>
      </c>
      <c r="B11" s="66" t="str">
        <f t="shared" ref="B11:AU11" si="5">IF(B2="","",B2/VLOOKUP(B$10,deflator,2,FALSE)/$AW$1)</f>
      </c>
      <c r="C11" s="66" t="str">
        <f t="shared" si="5"/>
      </c>
      <c r="D11" s="66" t="n">
        <f t="shared" si="5"/>
        <v>5.4372521598760546</v>
      </c>
      <c r="E11" s="66" t="n">
        <f t="shared" si="5"/>
        <v>5.5250823908180529</v>
      </c>
      <c r="F11" s="66" t="n">
        <f t="shared" si="5"/>
        <v>6.3762648816485346</v>
      </c>
      <c r="G11" s="66" t="n">
        <f t="shared" si="5"/>
        <v>5.9991428747215094</v>
      </c>
      <c r="H11" s="66" t="n">
        <f t="shared" si="5"/>
        <v>4.8083640105582086</v>
      </c>
      <c r="I11" s="66" t="n">
        <f t="shared" si="5"/>
        <v>4.2059663644771454</v>
      </c>
      <c r="J11" s="66" t="n">
        <f t="shared" si="5"/>
        <v>3.532499606246065</v>
      </c>
      <c r="K11" s="66" t="n">
        <f t="shared" si="5"/>
        <v>4.0790799403073699</v>
      </c>
      <c r="L11" s="66" t="n">
        <f t="shared" si="5"/>
        <v>4.9898312852936115</v>
      </c>
      <c r="M11" s="66" t="n">
        <f t="shared" si="5"/>
        <v>5.2692293464536366</v>
      </c>
      <c r="N11" s="66" t="n">
        <f t="shared" si="5"/>
        <v>5.4750024901153447</v>
      </c>
      <c r="O11" s="66" t="n">
        <f t="shared" si="5"/>
        <v>6.1003843005573213</v>
      </c>
      <c r="P11" s="66" t="n">
        <f t="shared" si="5"/>
        <v>5.7254145552945461</v>
      </c>
      <c r="Q11" s="66" t="n">
        <f t="shared" si="5"/>
        <v>5.9581103947014284</v>
      </c>
      <c r="R11" s="66" t="n">
        <f t="shared" si="5"/>
        <v>6.5126627645708535</v>
      </c>
      <c r="S11" s="66" t="n">
        <f t="shared" si="5"/>
        <v>6.6312124361005953</v>
      </c>
      <c r="T11" s="66" t="n">
        <f t="shared" si="5"/>
        <v>7.9407292336135473</v>
      </c>
      <c r="U11" s="66" t="n">
        <f t="shared" si="5"/>
        <v>8.0098070801098391</v>
      </c>
      <c r="V11" s="66" t="n">
        <f t="shared" si="5"/>
        <v>7.8993981920783813</v>
      </c>
      <c r="W11" s="66" t="n">
        <f t="shared" si="5"/>
        <v>8.3737714358710598</v>
      </c>
      <c r="X11" s="66" t="n">
        <f t="shared" si="5"/>
        <v>8.8520671829606457</v>
      </c>
      <c r="Y11" s="66" t="n">
        <f t="shared" si="5"/>
        <v>10.311530272600963</v>
      </c>
      <c r="Z11" s="66" t="n">
        <f t="shared" si="5"/>
        <v>10.643448280695674</v>
      </c>
      <c r="AA11" s="66" t="n">
        <f t="shared" si="5"/>
        <v>12.535976966702611</v>
      </c>
      <c r="AB11" s="66" t="n">
        <f t="shared" si="5"/>
        <v>16.062410631361697</v>
      </c>
      <c r="AC11" s="66" t="n">
        <f t="shared" si="5"/>
        <v>19.095599111439348</v>
      </c>
      <c r="AD11" s="66" t="n">
        <f t="shared" si="5"/>
        <v>21.798176422063008</v>
      </c>
      <c r="AE11" s="66" t="n">
        <f t="shared" si="5"/>
        <v>28.742661960558962</v>
      </c>
      <c r="AF11" s="66" t="n">
        <f t="shared" si="5"/>
        <v>50.926268653479909</v>
      </c>
      <c r="AG11" s="66" t="n">
        <f t="shared" si="5"/>
        <v>66.294204931214324</v>
      </c>
      <c r="AH11" s="66" t="n">
        <f t="shared" si="5"/>
        <v>72.099208387933515</v>
      </c>
      <c r="AI11" s="66" t="n">
        <f t="shared" si="5"/>
        <v>24.338626166822529</v>
      </c>
      <c r="AJ11" s="66" t="n">
        <f t="shared" si="5"/>
        <v>17.662317112999197</v>
      </c>
      <c r="AK11" s="66" t="n">
        <f t="shared" si="5"/>
        <v>12.546806348785125</v>
      </c>
      <c r="AL11" s="66" t="n">
        <f t="shared" si="5"/>
        <v>7.0493854975007721</v>
      </c>
      <c r="AM11" s="66" t="n">
        <f t="shared" si="5"/>
        <v>4.3300252175189007</v>
      </c>
      <c r="AN11" s="66" t="n">
        <f t="shared" si="5"/>
        <v>3.9694796902245302</v>
      </c>
      <c r="AO11" s="66" t="n">
        <f t="shared" si="5"/>
        <v>4.1516915477311391</v>
      </c>
      <c r="AP11" s="66" t="n">
        <f t="shared" si="5"/>
        <v>4.3925243712416773</v>
      </c>
      <c r="AQ11" s="66" t="n">
        <f t="shared" si="5"/>
        <v>5.7801655536095602</v>
      </c>
      <c r="AR11" s="66" t="n">
        <f t="shared" si="5"/>
        <v>5.6847560526184235</v>
      </c>
      <c r="AS11" s="66" t="n">
        <f t="shared" si="5"/>
        <v>6.1871413812065628</v>
      </c>
      <c r="AT11" s="66" t="n">
        <f t="shared" si="5"/>
        <v>5.3995511086301073</v>
      </c>
      <c r="AU11" s="66" t="n">
        <f t="shared" si="5"/>
        <v>4.8802099410578004</v>
      </c>
      <c r="AW11" s="36" t="str">
        <f t="shared" ref="AW11:AW17" si="6">A11</f>
        <v>All Other</v>
      </c>
      <c r="AX11" s="55" t="n">
        <f t="shared" si="2"/>
        <v>3.9694796902245302</v>
      </c>
      <c r="AY11" s="55" t="n">
        <f t="shared" si="3"/>
        <v>5.3995511086301073</v>
      </c>
      <c r="AZ11" s="55" t="n">
        <f t="shared" si="3"/>
        <v>4.8802099410578004</v>
      </c>
      <c r="BA11" s="39" t="n">
        <f t="shared" ref="BA11:BA17" si="7">(AZ11/AY11)-1</f>
        <v>-9.6182285735242568E-2</v>
      </c>
      <c r="BB11" s="39" t="n">
        <f t="shared" ref="BB11:BB17" si="8">(AZ11/AX11)-1</f>
        <v>0.22943315545261189</v>
      </c>
      <c r="BC11" s="16" t="n">
        <f t="shared" ref="BC11:BC16" si="9">AH19</f>
        <v>0</v>
      </c>
      <c r="BD11" s="16" t="n">
        <f t="shared" ref="BD11:BD16" si="10">AF19</f>
        <v>0</v>
      </c>
      <c r="BE11" s="16" t="n">
        <f t="shared" ref="BE11:BE16" si="11">AA19</f>
        <v>0</v>
      </c>
    </row>
    <row r="12">
      <c r="A12" s="1" t="str">
        <f t="shared" si="4"/>
        <v>Cost-Based</v>
      </c>
      <c r="B12" s="66" t="str">
        <f t="shared" ref="B12:AU12" si="12">IF(B3="","",B3/VLOOKUP(B$10,deflator,2,FALSE)/$AW$1)</f>
      </c>
      <c r="C12" s="66" t="str">
        <f t="shared" si="12"/>
      </c>
      <c r="D12" s="66" t="n">
        <f t="shared" si="12"/>
        <v>46.141893871700361</v>
      </c>
      <c r="E12" s="66" t="n">
        <f t="shared" si="12"/>
        <v>47.697063544284163</v>
      </c>
      <c r="F12" s="66" t="n">
        <f t="shared" si="12"/>
        <v>51.293995014404771</v>
      </c>
      <c r="G12" s="66" t="n">
        <f t="shared" si="12"/>
        <v>60.09319373138139</v>
      </c>
      <c r="H12" s="66" t="n">
        <f t="shared" si="12"/>
        <v>51.39320185036118</v>
      </c>
      <c r="I12" s="66" t="n">
        <f t="shared" si="12"/>
        <v>54.583305316677809</v>
      </c>
      <c r="J12" s="66" t="n">
        <f t="shared" si="12"/>
        <v>52.581978629301901</v>
      </c>
      <c r="K12" s="66" t="n">
        <f t="shared" si="12"/>
        <v>52.754191339317877</v>
      </c>
      <c r="L12" s="66" t="n">
        <f t="shared" si="12"/>
        <v>55.835713165038463</v>
      </c>
      <c r="M12" s="66" t="n">
        <f t="shared" si="12"/>
        <v>53.561373397210325</v>
      </c>
      <c r="N12" s="66" t="n">
        <f t="shared" si="12"/>
        <v>34.698284937035304</v>
      </c>
      <c r="O12" s="66" t="n">
        <f t="shared" si="12"/>
        <v>37.829622713322316</v>
      </c>
      <c r="P12" s="66" t="n">
        <f t="shared" si="12"/>
        <v>37.949485301041435</v>
      </c>
      <c r="Q12" s="66" t="n">
        <f t="shared" si="12"/>
        <v>43.349112653147195</v>
      </c>
      <c r="R12" s="66" t="n">
        <f t="shared" si="12"/>
        <v>45.787421796216854</v>
      </c>
      <c r="S12" s="66" t="n">
        <f t="shared" si="12"/>
        <v>42.484111264851698</v>
      </c>
      <c r="T12" s="66" t="n">
        <f t="shared" si="12"/>
        <v>57.398046156867103</v>
      </c>
      <c r="U12" s="66" t="n">
        <f t="shared" si="12"/>
        <v>59.75246159258468</v>
      </c>
      <c r="V12" s="66" t="n">
        <f t="shared" si="12"/>
        <v>68.210054861096751</v>
      </c>
      <c r="W12" s="66" t="n">
        <f t="shared" si="12"/>
        <v>68.496893879371839</v>
      </c>
      <c r="X12" s="66" t="n">
        <f t="shared" si="12"/>
        <v>66.568190036445444</v>
      </c>
      <c r="Y12" s="66" t="n">
        <f t="shared" si="12"/>
        <v>66.262530557357238</v>
      </c>
      <c r="Z12" s="66" t="n">
        <f t="shared" si="12"/>
        <v>67.953395552496914</v>
      </c>
      <c r="AA12" s="66" t="n">
        <f t="shared" si="12"/>
        <v>74.521384495462684</v>
      </c>
      <c r="AB12" s="66" t="n">
        <f t="shared" si="12"/>
        <v>91.97811775610684</v>
      </c>
      <c r="AC12" s="66" t="n">
        <f t="shared" si="12"/>
        <v>108.02418906052665</v>
      </c>
      <c r="AD12" s="66" t="n">
        <f t="shared" si="12"/>
        <v>113.93315156941009</v>
      </c>
      <c r="AE12" s="66" t="n">
        <f t="shared" si="12"/>
        <v>127.96896108800051</v>
      </c>
      <c r="AF12" s="66" t="n">
        <f t="shared" si="12"/>
        <v>123.27190417007056</v>
      </c>
      <c r="AG12" s="66" t="n">
        <f t="shared" si="12"/>
        <v>122.95419314715492</v>
      </c>
      <c r="AH12" s="66" t="n">
        <f t="shared" si="12"/>
        <v>123.22113373000241</v>
      </c>
      <c r="AI12" s="66" t="n">
        <f t="shared" si="12"/>
        <v>139.43750346214944</v>
      </c>
      <c r="AJ12" s="66" t="n">
        <f t="shared" si="12"/>
        <v>146.9785821357541</v>
      </c>
      <c r="AK12" s="66" t="n">
        <f t="shared" si="12"/>
        <v>128.31458482260459</v>
      </c>
      <c r="AL12" s="66" t="n">
        <f t="shared" si="12"/>
        <v>117.48175440263022</v>
      </c>
      <c r="AM12" s="66" t="n">
        <f t="shared" si="12"/>
        <v>107.43439011457993</v>
      </c>
      <c r="AN12" s="66" t="n">
        <f t="shared" si="12"/>
        <v>101.38297822229984</v>
      </c>
      <c r="AO12" s="66" t="n">
        <f t="shared" si="12"/>
        <v>105.27281593385273</v>
      </c>
      <c r="AP12" s="66" t="n">
        <f t="shared" si="12"/>
        <v>111.58070518069896</v>
      </c>
      <c r="AQ12" s="66" t="n">
        <f t="shared" si="12"/>
        <v>115.68144165065938</v>
      </c>
      <c r="AR12" s="66" t="n">
        <f t="shared" si="12"/>
        <v>123.95025619437088</v>
      </c>
      <c r="AS12" s="66" t="n">
        <f t="shared" si="12"/>
        <v>121.30637578945063</v>
      </c>
      <c r="AT12" s="66" t="n">
        <f t="shared" si="12"/>
        <v>121.98385323233919</v>
      </c>
      <c r="AU12" s="66" t="n">
        <f t="shared" si="12"/>
        <v>119.322043558427</v>
      </c>
      <c r="AW12" s="36" t="str">
        <f t="shared" si="6"/>
        <v>Cost-Based</v>
      </c>
      <c r="AX12" s="55" t="n">
        <f t="shared" si="2"/>
        <v>101.38297822229984</v>
      </c>
      <c r="AY12" s="55" t="n">
        <f t="shared" si="3"/>
        <v>121.98385323233919</v>
      </c>
      <c r="AZ12" s="55" t="n">
        <f t="shared" si="3"/>
        <v>119.322043558427</v>
      </c>
      <c r="BA12" s="39" t="n">
        <f t="shared" si="7"/>
        <v>-2.1821000102712929E-2</v>
      </c>
      <c r="BB12" s="39" t="n">
        <f t="shared" si="8"/>
        <v>0.17694356242714271</v>
      </c>
      <c r="BC12" s="16" t="n">
        <f t="shared" si="9"/>
        <v>0</v>
      </c>
      <c r="BD12" s="16" t="n">
        <f t="shared" si="10"/>
        <v>0</v>
      </c>
      <c r="BE12" s="16" t="n">
        <f t="shared" si="11"/>
        <v>0</v>
      </c>
    </row>
    <row r="13">
      <c r="A13" s="1" t="str">
        <f t="shared" si="4"/>
        <v>FFP</v>
      </c>
      <c r="B13" s="66" t="e">
        <f t="shared" ref="B13:AU13" si="13">IF(B4="","",B4/VLOOKUP(B$10,deflator,2,FALSE)/$AW$1)</f>
        <v>#N/A</v>
      </c>
      <c r="C13" s="66" t="str">
        <f t="shared" si="13"/>
      </c>
      <c r="D13" s="66" t="n">
        <f t="shared" si="13"/>
        <v>90.999234850870138</v>
      </c>
      <c r="E13" s="66" t="n">
        <f t="shared" si="13"/>
        <v>98.391536603113124</v>
      </c>
      <c r="F13" s="66" t="n">
        <f t="shared" si="13"/>
        <v>119.16724669049893</v>
      </c>
      <c r="G13" s="66" t="n">
        <f t="shared" si="13"/>
        <v>143.40654054520417</v>
      </c>
      <c r="H13" s="66" t="n">
        <f t="shared" si="13"/>
        <v>137.8246021977794</v>
      </c>
      <c r="I13" s="66" t="n">
        <f t="shared" si="13"/>
        <v>153.43012817940581</v>
      </c>
      <c r="J13" s="66" t="n">
        <f t="shared" si="13"/>
        <v>175.83945694005158</v>
      </c>
      <c r="K13" s="66" t="n">
        <f t="shared" si="13"/>
        <v>168.33383510382367</v>
      </c>
      <c r="L13" s="66" t="n">
        <f t="shared" si="13"/>
        <v>178.7916559702706</v>
      </c>
      <c r="M13" s="66" t="n">
        <f t="shared" si="13"/>
        <v>153.99035542134601</v>
      </c>
      <c r="N13" s="66" t="n">
        <f t="shared" si="13"/>
        <v>114.41207188592907</v>
      </c>
      <c r="O13" s="66" t="n">
        <f t="shared" si="13"/>
        <v>109.99782803742926</v>
      </c>
      <c r="P13" s="66" t="n">
        <f t="shared" si="13"/>
        <v>117.43787734633311</v>
      </c>
      <c r="Q13" s="66" t="n">
        <f t="shared" si="13"/>
        <v>96.773263782253068</v>
      </c>
      <c r="R13" s="66" t="n">
        <f t="shared" si="13"/>
        <v>91.599383284093491</v>
      </c>
      <c r="S13" s="66" t="n">
        <f t="shared" si="13"/>
        <v>81.404442092575479</v>
      </c>
      <c r="T13" s="66" t="n">
        <f t="shared" si="13"/>
        <v>90.701803608625397</v>
      </c>
      <c r="U13" s="66" t="n">
        <f t="shared" si="13"/>
        <v>94.822727667755245</v>
      </c>
      <c r="V13" s="66" t="n">
        <f t="shared" si="13"/>
        <v>102.44003887926432</v>
      </c>
      <c r="W13" s="66" t="n">
        <f t="shared" si="13"/>
        <v>95.897635176645281</v>
      </c>
      <c r="X13" s="66" t="n">
        <f t="shared" si="13"/>
        <v>103.30222722458552</v>
      </c>
      <c r="Y13" s="66" t="n">
        <f t="shared" si="13"/>
        <v>108.41341831677541</v>
      </c>
      <c r="Z13" s="66" t="n">
        <f t="shared" si="13"/>
        <v>117.09738584015631</v>
      </c>
      <c r="AA13" s="66" t="n">
        <f t="shared" si="13"/>
        <v>138.01187138190306</v>
      </c>
      <c r="AB13" s="66" t="n">
        <f t="shared" si="13"/>
        <v>172.82257851880271</v>
      </c>
      <c r="AC13" s="66" t="n">
        <f t="shared" si="13"/>
        <v>171.22110654259603</v>
      </c>
      <c r="AD13" s="66" t="n">
        <f t="shared" si="13"/>
        <v>202.51131568095303</v>
      </c>
      <c r="AE13" s="66" t="n">
        <f t="shared" si="13"/>
        <v>219.13842103711892</v>
      </c>
      <c r="AF13" s="66" t="n">
        <f t="shared" si="13"/>
        <v>247.43665691557865</v>
      </c>
      <c r="AG13" s="66" t="n">
        <f t="shared" si="13"/>
        <v>294.47928021090058</v>
      </c>
      <c r="AH13" s="66" t="n">
        <f t="shared" si="13"/>
        <v>248.13039964836304</v>
      </c>
      <c r="AI13" s="66" t="n">
        <f t="shared" si="13"/>
        <v>276.188632114222</v>
      </c>
      <c r="AJ13" s="66" t="n">
        <f t="shared" si="13"/>
        <v>258.94815008395358</v>
      </c>
      <c r="AK13" s="66" t="n">
        <f t="shared" si="13"/>
        <v>247.8369834453656</v>
      </c>
      <c r="AL13" s="66" t="n">
        <f t="shared" si="13"/>
        <v>192.43680770003863</v>
      </c>
      <c r="AM13" s="66" t="n">
        <f t="shared" si="13"/>
        <v>183.27136989902974</v>
      </c>
      <c r="AN13" s="66" t="n">
        <f t="shared" si="13"/>
        <v>177.84515985716612</v>
      </c>
      <c r="AO13" s="66" t="n">
        <f t="shared" si="13"/>
        <v>193.20763556764209</v>
      </c>
      <c r="AP13" s="66" t="n">
        <f t="shared" si="13"/>
        <v>192.2499708239649</v>
      </c>
      <c r="AQ13" s="66" t="n">
        <f t="shared" si="13"/>
        <v>213.51261368033568</v>
      </c>
      <c r="AR13" s="66" t="n">
        <f t="shared" si="13"/>
        <v>227.14526374220227</v>
      </c>
      <c r="AS13" s="66" t="n">
        <f t="shared" si="13"/>
        <v>246.54214817572358</v>
      </c>
      <c r="AT13" s="66" t="n">
        <f t="shared" si="13"/>
        <v>236.93659258156754</v>
      </c>
      <c r="AU13" s="66" t="n">
        <f t="shared" si="13"/>
        <v>229.249207773883</v>
      </c>
      <c r="AW13" s="36" t="str">
        <f t="shared" si="6"/>
        <v>FFP</v>
      </c>
      <c r="AX13" s="55" t="n">
        <f t="shared" si="2"/>
        <v>177.84515985716612</v>
      </c>
      <c r="AY13" s="55" t="n">
        <f t="shared" si="3"/>
        <v>236.93659258156754</v>
      </c>
      <c r="AZ13" s="55" t="n">
        <f t="shared" si="3"/>
        <v>229.249207773883</v>
      </c>
      <c r="BA13" s="39" t="n">
        <f t="shared" si="7"/>
        <v>-3.2444903186653606E-2</v>
      </c>
      <c r="BB13" s="39" t="n">
        <f t="shared" si="8"/>
        <v>0.28903821705353883</v>
      </c>
      <c r="BC13" s="16" t="n">
        <f t="shared" si="9"/>
        <v>2009</v>
      </c>
      <c r="BD13" s="16" t="n">
        <f t="shared" si="10"/>
        <v>2007</v>
      </c>
      <c r="BE13" s="16" t="n">
        <f t="shared" si="11"/>
        <v>2002</v>
      </c>
    </row>
    <row r="14">
      <c r="A14" s="1" t="str">
        <f t="shared" si="4"/>
        <v>FP-Econ. Price Adj.</v>
      </c>
      <c r="B14" s="66" t="str">
        <f t="shared" ref="B14:AU14" si="14">IF(B5="","",B5/VLOOKUP(B$10,deflator,2,FALSE)/$AW$1)</f>
      </c>
      <c r="C14" s="66" t="str">
        <f t="shared" si="14"/>
      </c>
      <c r="D14" s="66" t="n">
        <f t="shared" si="14"/>
        <v>18.729450779866738</v>
      </c>
      <c r="E14" s="66" t="n">
        <f t="shared" si="14"/>
        <v>31.609313286256661</v>
      </c>
      <c r="F14" s="66" t="n">
        <f t="shared" si="14"/>
        <v>36.984637659435613</v>
      </c>
      <c r="G14" s="66" t="n">
        <f t="shared" si="14"/>
        <v>33.400843996197167</v>
      </c>
      <c r="H14" s="66" t="n">
        <f t="shared" si="14"/>
        <v>30.401307334183002</v>
      </c>
      <c r="I14" s="66" t="n">
        <f t="shared" si="14"/>
        <v>36.734242461222777</v>
      </c>
      <c r="J14" s="66" t="n">
        <f t="shared" si="14"/>
        <v>37.739083183143556</v>
      </c>
      <c r="K14" s="66" t="n">
        <f t="shared" si="14"/>
        <v>37.201912055415768</v>
      </c>
      <c r="L14" s="66" t="n">
        <f t="shared" si="14"/>
        <v>23.003166112583152</v>
      </c>
      <c r="M14" s="66" t="n">
        <f t="shared" si="14"/>
        <v>20.258944795141488</v>
      </c>
      <c r="N14" s="66" t="n">
        <f t="shared" si="14"/>
        <v>19.471178351220392</v>
      </c>
      <c r="O14" s="66" t="n">
        <f t="shared" si="14"/>
        <v>19.036724421730323</v>
      </c>
      <c r="P14" s="66" t="n">
        <f t="shared" si="14"/>
        <v>18.408281222823135</v>
      </c>
      <c r="Q14" s="66" t="n">
        <f t="shared" si="14"/>
        <v>13.881732333220217</v>
      </c>
      <c r="R14" s="66" t="n">
        <f t="shared" si="14"/>
        <v>14.321778904596394</v>
      </c>
      <c r="S14" s="66" t="n">
        <f t="shared" si="14"/>
        <v>12.149631150242435</v>
      </c>
      <c r="T14" s="66" t="n">
        <f t="shared" si="14"/>
        <v>12.031797828257821</v>
      </c>
      <c r="U14" s="66" t="n">
        <f t="shared" si="14"/>
        <v>12.036034404912339</v>
      </c>
      <c r="V14" s="66" t="n">
        <f t="shared" si="14"/>
        <v>10.371465469744624</v>
      </c>
      <c r="W14" s="66" t="n">
        <f t="shared" si="14"/>
        <v>9.0768350113468266</v>
      </c>
      <c r="X14" s="66" t="n">
        <f t="shared" si="14"/>
        <v>9.3762736396917692</v>
      </c>
      <c r="Y14" s="66" t="n">
        <f t="shared" si="14"/>
        <v>10.20507456214483</v>
      </c>
      <c r="Z14" s="66" t="n">
        <f t="shared" si="14"/>
        <v>13.435322695853914</v>
      </c>
      <c r="AA14" s="66" t="n">
        <f t="shared" si="14"/>
        <v>13.369051619617037</v>
      </c>
      <c r="AB14" s="66" t="n">
        <f t="shared" si="14"/>
        <v>15.657309936825442</v>
      </c>
      <c r="AC14" s="66" t="n">
        <f t="shared" si="14"/>
        <v>17.010346601753071</v>
      </c>
      <c r="AD14" s="66" t="n">
        <f t="shared" si="14"/>
        <v>32.023688562143057</v>
      </c>
      <c r="AE14" s="66" t="n">
        <f t="shared" si="14"/>
        <v>27.878043108144499</v>
      </c>
      <c r="AF14" s="66" t="n">
        <f t="shared" si="14"/>
        <v>23.83064217408818</v>
      </c>
      <c r="AG14" s="66" t="n">
        <f t="shared" si="14"/>
        <v>31.012981567133888</v>
      </c>
      <c r="AH14" s="66" t="n">
        <f t="shared" si="14"/>
        <v>32.776890793286199</v>
      </c>
      <c r="AI14" s="66" t="n">
        <f t="shared" si="14"/>
        <v>22.529050892631442</v>
      </c>
      <c r="AJ14" s="66" t="n">
        <f t="shared" si="14"/>
        <v>25.178310867927884</v>
      </c>
      <c r="AK14" s="66" t="n">
        <f t="shared" si="14"/>
        <v>34.232878756777133</v>
      </c>
      <c r="AL14" s="66" t="n">
        <f t="shared" si="14"/>
        <v>22.702803204148427</v>
      </c>
      <c r="AM14" s="66" t="n">
        <f t="shared" si="14"/>
        <v>14.463151875146835</v>
      </c>
      <c r="AN14" s="66" t="n">
        <f t="shared" si="14"/>
        <v>10.81012390888294</v>
      </c>
      <c r="AO14" s="66" t="n">
        <f t="shared" si="14"/>
        <v>8.7919650128392917</v>
      </c>
      <c r="AP14" s="66" t="n">
        <f t="shared" si="14"/>
        <v>10.785925805594546</v>
      </c>
      <c r="AQ14" s="66" t="n">
        <f t="shared" si="14"/>
        <v>12.18199311725634</v>
      </c>
      <c r="AR14" s="66" t="n">
        <f t="shared" si="14"/>
        <v>11.002415578867051</v>
      </c>
      <c r="AS14" s="66" t="n">
        <f t="shared" si="14"/>
        <v>9.8264932910709568</v>
      </c>
      <c r="AT14" s="66" t="n">
        <f t="shared" si="14"/>
        <v>10.624670619867816</v>
      </c>
      <c r="AU14" s="66" t="n">
        <f t="shared" si="14"/>
        <v>17.5139019671578</v>
      </c>
      <c r="AW14" s="36" t="str">
        <f t="shared" si="6"/>
        <v>FP-Econ. Price Adj.</v>
      </c>
      <c r="AX14" s="55" t="n">
        <f t="shared" si="2"/>
        <v>10.81012390888294</v>
      </c>
      <c r="AY14" s="55" t="n">
        <f t="shared" si="3"/>
        <v>10.624670619867816</v>
      </c>
      <c r="AZ14" s="55" t="n">
        <f t="shared" si="3"/>
        <v>17.5139019671578</v>
      </c>
      <c r="BA14" s="39" t="n">
        <f t="shared" si="7"/>
        <v>0.64841834573274459</v>
      </c>
      <c r="BB14" s="39" t="n">
        <f t="shared" si="8"/>
        <v>0.62013887303976278</v>
      </c>
      <c r="BC14" s="16" t="n">
        <f t="shared" si="9"/>
        <v>0.146288471635905</v>
      </c>
      <c r="BD14" s="16" t="n">
        <f t="shared" si="10"/>
        <v>0.112138798205817</v>
      </c>
      <c r="BE14" s="16" t="n">
        <f t="shared" si="11"/>
        <v>4.71908462406622E-2</v>
      </c>
    </row>
    <row r="15">
      <c r="A15" s="1" t="str">
        <f t="shared" si="4"/>
        <v>FP-Incentive</v>
      </c>
      <c r="B15" s="66" t="str">
        <f t="shared" ref="B15:AU15" si="15">IF(B6="","",B6/VLOOKUP(B$10,deflator,2,FALSE)/$AW$1)</f>
      </c>
      <c r="C15" s="66" t="str">
        <f t="shared" si="15"/>
      </c>
      <c r="D15" s="66" t="n">
        <f t="shared" si="15"/>
        <v>28.730084719935604</v>
      </c>
      <c r="E15" s="66" t="n">
        <f t="shared" si="15"/>
        <v>24.482415862005634</v>
      </c>
      <c r="F15" s="66" t="n">
        <f t="shared" si="15"/>
        <v>31.780503014891625</v>
      </c>
      <c r="G15" s="66" t="n">
        <f t="shared" si="15"/>
        <v>40.8243761377528</v>
      </c>
      <c r="H15" s="66" t="n">
        <f t="shared" si="15"/>
        <v>55.07946888793483</v>
      </c>
      <c r="I15" s="66" t="n">
        <f t="shared" si="15"/>
        <v>49.867823350732486</v>
      </c>
      <c r="J15" s="66" t="n">
        <f t="shared" si="15"/>
        <v>46.518315219387553</v>
      </c>
      <c r="K15" s="66" t="n">
        <f t="shared" si="15"/>
        <v>43.595495346797136</v>
      </c>
      <c r="L15" s="66" t="n">
        <f t="shared" si="15"/>
        <v>42.410375624557197</v>
      </c>
      <c r="M15" s="66" t="n">
        <f t="shared" si="15"/>
        <v>43.490658685611741</v>
      </c>
      <c r="N15" s="66" t="n">
        <f t="shared" si="15"/>
        <v>21.911374978141243</v>
      </c>
      <c r="O15" s="66" t="n">
        <f t="shared" si="15"/>
        <v>23.661210671900488</v>
      </c>
      <c r="P15" s="66" t="n">
        <f t="shared" si="15"/>
        <v>20.385888861447544</v>
      </c>
      <c r="Q15" s="66" t="n">
        <f t="shared" si="15"/>
        <v>14.487211112021249</v>
      </c>
      <c r="R15" s="66" t="n">
        <f t="shared" si="15"/>
        <v>14.110002840522741</v>
      </c>
      <c r="S15" s="66" t="n">
        <f t="shared" si="15"/>
        <v>15.463024182416305</v>
      </c>
      <c r="T15" s="66" t="n">
        <f t="shared" si="15"/>
        <v>20.353471747566815</v>
      </c>
      <c r="U15" s="66" t="n">
        <f t="shared" si="15"/>
        <v>12.179970944311162</v>
      </c>
      <c r="V15" s="66" t="n">
        <f t="shared" si="15"/>
        <v>9.7375543882378839</v>
      </c>
      <c r="W15" s="66" t="n">
        <f t="shared" si="15"/>
        <v>9.8164776888377876</v>
      </c>
      <c r="X15" s="66" t="n">
        <f t="shared" si="15"/>
        <v>10.139647643208585</v>
      </c>
      <c r="Y15" s="66" t="n">
        <f t="shared" si="15"/>
        <v>9.9094316092734296</v>
      </c>
      <c r="Z15" s="66" t="n">
        <f t="shared" si="15"/>
        <v>9.7686741854233006</v>
      </c>
      <c r="AA15" s="66" t="n">
        <f t="shared" si="15"/>
        <v>14.025711762797041</v>
      </c>
      <c r="AB15" s="66" t="n">
        <f t="shared" si="15"/>
        <v>13.835282508472938</v>
      </c>
      <c r="AC15" s="66" t="n">
        <f t="shared" si="15"/>
        <v>14.618220066601888</v>
      </c>
      <c r="AD15" s="66" t="n">
        <f t="shared" si="15"/>
        <v>9.8803801755961391</v>
      </c>
      <c r="AE15" s="66" t="n">
        <f t="shared" si="15"/>
        <v>9.9016829147055638</v>
      </c>
      <c r="AF15" s="66" t="n">
        <f t="shared" si="15"/>
        <v>7.5544189636748635</v>
      </c>
      <c r="AG15" s="66" t="n">
        <f t="shared" si="15"/>
        <v>7.1312833928732147</v>
      </c>
      <c r="AH15" s="66" t="n">
        <f t="shared" si="15"/>
        <v>12.281721448387453</v>
      </c>
      <c r="AI15" s="66" t="n">
        <f t="shared" si="15"/>
        <v>19.539809447580215</v>
      </c>
      <c r="AJ15" s="66" t="n">
        <f t="shared" si="15"/>
        <v>31.446673646048378</v>
      </c>
      <c r="AK15" s="66" t="n">
        <f t="shared" si="15"/>
        <v>35.133909537386124</v>
      </c>
      <c r="AL15" s="66" t="n">
        <f t="shared" si="15"/>
        <v>42.865996994073285</v>
      </c>
      <c r="AM15" s="66" t="n">
        <f t="shared" si="15"/>
        <v>35.69856564286264</v>
      </c>
      <c r="AN15" s="66" t="n">
        <f t="shared" si="15"/>
        <v>35.253657251433474</v>
      </c>
      <c r="AO15" s="66" t="n">
        <f t="shared" si="15"/>
        <v>43.360621944050287</v>
      </c>
      <c r="AP15" s="66" t="n">
        <f t="shared" si="15"/>
        <v>57.178228794654295</v>
      </c>
      <c r="AQ15" s="66" t="n">
        <f t="shared" si="15"/>
        <v>63.210375886205107</v>
      </c>
      <c r="AR15" s="66" t="n">
        <f t="shared" si="15"/>
        <v>62.141985312982563</v>
      </c>
      <c r="AS15" s="66" t="n">
        <f t="shared" si="15"/>
        <v>83.184335792272236</v>
      </c>
      <c r="AT15" s="66" t="n">
        <f t="shared" si="15"/>
        <v>38.860723616630985</v>
      </c>
      <c r="AU15" s="66" t="n">
        <f t="shared" si="15"/>
        <v>43.4163159417472</v>
      </c>
      <c r="AW15" s="36" t="str">
        <f t="shared" si="6"/>
        <v>FP-Incentive</v>
      </c>
      <c r="AX15" s="55" t="n">
        <f t="shared" si="2"/>
        <v>35.253657251433474</v>
      </c>
      <c r="AY15" s="55" t="n">
        <f t="shared" si="3"/>
        <v>38.860723616630985</v>
      </c>
      <c r="AZ15" s="55" t="n">
        <f t="shared" si="3"/>
        <v>43.4163159417472</v>
      </c>
      <c r="BA15" s="40" t="n">
        <f t="shared" si="7"/>
        <v>0.11722870551917852</v>
      </c>
      <c r="BB15" s="39" t="n">
        <f t="shared" si="8"/>
        <v>0.23154076276672875</v>
      </c>
      <c r="BC15" s="16" t="n">
        <f t="shared" si="9"/>
        <v>0.25001427518616498</v>
      </c>
      <c r="BD15" s="16" t="n">
        <f t="shared" si="10"/>
        <v>0.27144268668562199</v>
      </c>
      <c r="BE15" s="16" t="n">
        <f t="shared" si="11"/>
        <v>0.280530764112569</v>
      </c>
    </row>
    <row r="16">
      <c r="A16" s="1" t="n">
        <f t="shared" si="4"/>
        <v>0</v>
      </c>
      <c r="B16" s="66" t="str">
        <f t="shared" ref="B16:AU16" si="16">IF(B7="","",B7/VLOOKUP(B$10,deflator,2,FALSE)/$AW$1)</f>
      </c>
      <c r="C16" s="66" t="n">
        <f t="shared" si="16"/>
        <v>0</v>
      </c>
      <c r="D16" s="66" t="n">
        <f t="shared" si="16"/>
        <v>16.911237401183644</v>
      </c>
      <c r="E16" s="66" t="n">
        <f t="shared" si="16"/>
        <v>24.024302614288594</v>
      </c>
      <c r="F16" s="66" t="n">
        <f t="shared" si="16"/>
        <v>20.630971491214222</v>
      </c>
      <c r="G16" s="66" t="n">
        <f t="shared" si="16"/>
        <v>25.019158251467221</v>
      </c>
      <c r="H16" s="66" t="n">
        <f t="shared" si="16"/>
        <v>15.01210909198254</v>
      </c>
      <c r="I16" s="66" t="n">
        <f t="shared" si="16"/>
        <v>15.586583482350299</v>
      </c>
      <c r="J16" s="66" t="n">
        <f t="shared" si="16"/>
        <v>18.594292112974728</v>
      </c>
      <c r="K16" s="66" t="n">
        <f t="shared" si="16"/>
        <v>12.876618512438958</v>
      </c>
      <c r="L16" s="66" t="n">
        <f t="shared" si="16"/>
        <v>10.911896466117151</v>
      </c>
      <c r="M16" s="66" t="n">
        <f t="shared" si="16"/>
        <v>10.372494358259896</v>
      </c>
      <c r="N16" s="66" t="n">
        <f t="shared" si="16"/>
        <v>8.9346613945758957</v>
      </c>
      <c r="O16" s="66" t="n">
        <f t="shared" si="16"/>
        <v>9.2501825890593068</v>
      </c>
      <c r="P16" s="66" t="n">
        <f t="shared" si="16"/>
        <v>12.328478334151287</v>
      </c>
      <c r="Q16" s="66" t="n">
        <f t="shared" si="16"/>
        <v>8.7396112664848999</v>
      </c>
      <c r="R16" s="66" t="n">
        <f t="shared" si="16"/>
        <v>12.797559428304288</v>
      </c>
      <c r="S16" s="66" t="n">
        <f t="shared" si="16"/>
        <v>13.863306784088282</v>
      </c>
      <c r="T16" s="66" t="n">
        <f t="shared" si="16"/>
        <v>14.627158135674424</v>
      </c>
      <c r="U16" s="66" t="n">
        <f t="shared" si="16"/>
        <v>19.895996989023679</v>
      </c>
      <c r="V16" s="66" t="n">
        <f t="shared" si="16"/>
        <v>4.4686314549986177</v>
      </c>
      <c r="W16" s="66" t="n">
        <f t="shared" si="16"/>
        <v>5.6444559179571918</v>
      </c>
      <c r="X16" s="66" t="n">
        <f t="shared" si="16"/>
        <v>8.6342378687037424</v>
      </c>
      <c r="Y16" s="66" t="n">
        <f t="shared" si="16"/>
        <v>10.47890738939112</v>
      </c>
      <c r="Z16" s="66" t="n">
        <f t="shared" si="16"/>
        <v>10.142845351186226</v>
      </c>
      <c r="AA16" s="66" t="n">
        <f t="shared" si="16"/>
        <v>13.180253990436185</v>
      </c>
      <c r="AB16" s="66" t="n">
        <f t="shared" si="16"/>
        <v>13.845709597797622</v>
      </c>
      <c r="AC16" s="66" t="n">
        <f t="shared" si="16"/>
        <v>13.795240660351572</v>
      </c>
      <c r="AD16" s="66" t="n">
        <f t="shared" si="16"/>
        <v>10.705054555299904</v>
      </c>
      <c r="AE16" s="66" t="n">
        <f t="shared" si="16"/>
        <v>6.5917827491209664</v>
      </c>
      <c r="AF16" s="66" t="n">
        <f t="shared" si="16"/>
        <v>1.1161393667255457</v>
      </c>
      <c r="AG16" s="66" t="n">
        <f t="shared" si="16"/>
        <v>8.2601617448811737</v>
      </c>
      <c r="AH16" s="66" t="n">
        <f t="shared" si="16"/>
        <v>4.3470384450170458</v>
      </c>
      <c r="AI16" s="66" t="n">
        <f t="shared" si="16"/>
        <v>0.280461243651215</v>
      </c>
      <c r="AJ16" s="66" t="n">
        <f t="shared" si="16"/>
        <v>-3.9515340775280808E-3</v>
      </c>
      <c r="AK16" s="66" t="n">
        <f t="shared" si="16"/>
        <v>-2.4871662218424488E-3</v>
      </c>
      <c r="AL16" s="66" t="n">
        <f t="shared" si="16"/>
        <v>6.2912002523833588E-4</v>
      </c>
      <c r="AM16" s="66" t="n">
        <f t="shared" si="16"/>
        <v>-3.4389218208240539E-3</v>
      </c>
      <c r="AN16" s="66" t="n">
        <f t="shared" si="16"/>
        <v>3.598342701226736E-5</v>
      </c>
      <c r="AO16" s="66" t="n">
        <f t="shared" si="16"/>
        <v>-6.9578668530522665E-5</v>
      </c>
      <c r="AP16" s="66" t="n">
        <f t="shared" si="16"/>
        <v>1.5869540362699109E-3</v>
      </c>
      <c r="AQ16" s="66" t="n">
        <f t="shared" si="16"/>
        <v>2.3071990660479427E-5</v>
      </c>
      <c r="AR16" s="66" t="n">
        <f t="shared" si="16"/>
        <v>5.7010719600856108E-5</v>
      </c>
      <c r="AS16" s="66" t="n">
        <f t="shared" si="16"/>
        <v>3.4765656703718875E-4</v>
      </c>
      <c r="AT16" s="66" t="n">
        <f t="shared" si="16"/>
        <v>1.0692875949242953E-5</v>
      </c>
      <c r="AU16" s="66" t="n">
        <f t="shared" si="16"/>
        <v>0</v>
      </c>
      <c r="AW16" s="36" t="n">
        <f t="shared" si="6"/>
        <v>0</v>
      </c>
      <c r="AX16" s="55" t="n">
        <f t="shared" si="2"/>
        <v>3.598342701226736E-5</v>
      </c>
      <c r="AY16" s="55" t="n">
        <f t="shared" si="3"/>
        <v>1.0692875949242953E-5</v>
      </c>
      <c r="AZ16" s="55" t="n">
        <f t="shared" si="3"/>
        <v>0</v>
      </c>
      <c r="BA16" s="39" t="n">
        <f t="shared" si="7"/>
        <v>-1</v>
      </c>
      <c r="BB16" s="39" t="n">
        <f t="shared" si="8"/>
        <v>-1</v>
      </c>
      <c r="BC16" s="16" t="n">
        <f t="shared" si="9"/>
        <v>0.50345375133189596</v>
      </c>
      <c r="BD16" s="16" t="n">
        <f t="shared" si="10"/>
        <v>0.54485141111319302</v>
      </c>
      <c r="BE16" s="16" t="n">
        <f t="shared" si="11"/>
        <v>0.51953645248939495</v>
      </c>
    </row>
    <row r="17">
      <c r="A17" s="1" t="s">
        <v>36</v>
      </c>
      <c r="B17" s="66" t="str">
        <f t="shared" ref="B17:AU17" si="17">IF(B8="","",B8/VLOOKUP(B$10,deflator,2,FALSE)/$AW$1)</f>
      </c>
      <c r="C17" s="66" t="str">
        <f t="shared" si="17"/>
      </c>
      <c r="D17" s="66" t="n">
        <f t="shared" si="17"/>
        <v>206.94915378343254</v>
      </c>
      <c r="E17" s="66" t="n">
        <f t="shared" si="17"/>
        <v>231.72971430076626</v>
      </c>
      <c r="F17" s="66" t="n">
        <f t="shared" si="17"/>
        <v>266.23361875209366</v>
      </c>
      <c r="G17" s="66" t="n">
        <f t="shared" si="17"/>
        <v>308.74325553672423</v>
      </c>
      <c r="H17" s="66" t="n">
        <f t="shared" si="17"/>
        <v>294.51905337279914</v>
      </c>
      <c r="I17" s="66" t="n">
        <f t="shared" si="17"/>
        <v>314.40804915486632</v>
      </c>
      <c r="J17" s="66" t="n">
        <f t="shared" si="17"/>
        <v>334.80562569110532</v>
      </c>
      <c r="K17" s="66" t="n">
        <f t="shared" si="17"/>
        <v>318.84113229810083</v>
      </c>
      <c r="L17" s="66" t="n">
        <f t="shared" si="17"/>
        <v>315.94263862386015</v>
      </c>
      <c r="M17" s="66" t="n">
        <f t="shared" si="17"/>
        <v>286.94305600402305</v>
      </c>
      <c r="N17" s="66" t="n">
        <f t="shared" si="17"/>
        <v>204.90257403701725</v>
      </c>
      <c r="O17" s="66" t="n">
        <f t="shared" si="17"/>
        <v>205.87595273399901</v>
      </c>
      <c r="P17" s="66" t="n">
        <f t="shared" si="17"/>
        <v>212.23542562109105</v>
      </c>
      <c r="Q17" s="66" t="n">
        <f t="shared" si="17"/>
        <v>183.18904154182806</v>
      </c>
      <c r="R17" s="66" t="n">
        <f t="shared" si="17"/>
        <v>185.12880901830462</v>
      </c>
      <c r="S17" s="66" t="n">
        <f t="shared" si="17"/>
        <v>171.99572791027481</v>
      </c>
      <c r="T17" s="66" t="n">
        <f t="shared" si="17"/>
        <v>203.0530067106051</v>
      </c>
      <c r="U17" s="66" t="n">
        <f t="shared" si="17"/>
        <v>206.69699867869693</v>
      </c>
      <c r="V17" s="66" t="n">
        <f t="shared" si="17"/>
        <v>203.1271432454206</v>
      </c>
      <c r="W17" s="66" t="n">
        <f t="shared" si="17"/>
        <v>197.30606911002997</v>
      </c>
      <c r="X17" s="66" t="n">
        <f t="shared" si="17"/>
        <v>206.87264359559575</v>
      </c>
      <c r="Y17" s="66" t="n">
        <f t="shared" si="17"/>
        <v>215.580892707543</v>
      </c>
      <c r="Z17" s="66" t="n">
        <f t="shared" si="17"/>
        <v>229.04107190581234</v>
      </c>
      <c r="AA17" s="66" t="n">
        <f t="shared" si="17"/>
        <v>265.64425021691864</v>
      </c>
      <c r="AB17" s="66" t="n">
        <f t="shared" si="17"/>
        <v>324.20140894936725</v>
      </c>
      <c r="AC17" s="66" t="n">
        <f t="shared" si="17"/>
        <v>343.76470204326853</v>
      </c>
      <c r="AD17" s="66" t="n">
        <f t="shared" si="17"/>
        <v>390.85176696546529</v>
      </c>
      <c r="AE17" s="66" t="n">
        <f t="shared" si="17"/>
        <v>420.2215528576495</v>
      </c>
      <c r="AF17" s="66" t="n">
        <f t="shared" si="17"/>
        <v>454.13603024361765</v>
      </c>
      <c r="AG17" s="66" t="n">
        <f t="shared" si="17"/>
        <v>530.13210499415811</v>
      </c>
      <c r="AH17" s="66" t="n">
        <f t="shared" si="17"/>
        <v>492.85639245298967</v>
      </c>
      <c r="AI17" s="66" t="n">
        <f t="shared" si="17"/>
        <v>482.31408332705678</v>
      </c>
      <c r="AJ17" s="66" t="n">
        <f t="shared" si="17"/>
        <v>480.21008231260555</v>
      </c>
      <c r="AK17" s="66" t="n">
        <f t="shared" si="17"/>
        <v>458.06267574469672</v>
      </c>
      <c r="AL17" s="66" t="n">
        <f t="shared" si="17"/>
        <v>382.53737691841656</v>
      </c>
      <c r="AM17" s="66" t="n">
        <f t="shared" si="17"/>
        <v>345.19406382731717</v>
      </c>
      <c r="AN17" s="66" t="n">
        <f t="shared" si="17"/>
        <v>329.2614349134339</v>
      </c>
      <c r="AO17" s="66" t="n">
        <f t="shared" si="17"/>
        <v>354.78466042744708</v>
      </c>
      <c r="AP17" s="66" t="n">
        <f t="shared" si="17"/>
        <v>376.18894193019065</v>
      </c>
      <c r="AQ17" s="66" t="n">
        <f t="shared" si="17"/>
        <v>410.36661296005678</v>
      </c>
      <c r="AR17" s="66" t="n">
        <f t="shared" si="17"/>
        <v>429.92473389176081</v>
      </c>
      <c r="AS17" s="66" t="n">
        <f t="shared" si="17"/>
        <v>467.04684208629101</v>
      </c>
      <c r="AT17" s="66" t="n">
        <f t="shared" si="17"/>
        <v>413.80540185191154</v>
      </c>
      <c r="AU17" s="66" t="n">
        <f t="shared" si="17"/>
        <v>414.38167918227276</v>
      </c>
      <c r="AW17" s="36" t="str">
        <f t="shared" si="6"/>
        <v>Grand Total</v>
      </c>
      <c r="AX17" s="55" t="n">
        <f t="shared" si="2"/>
        <v>329.2614349134339</v>
      </c>
      <c r="AY17" s="55" t="n">
        <f t="shared" si="3"/>
        <v>413.80540185191154</v>
      </c>
      <c r="AZ17" s="55" t="n">
        <f t="shared" si="3"/>
        <v>414.38167918227276</v>
      </c>
      <c r="BA17" s="39" t="n">
        <f t="shared" si="7"/>
        <v>1.3926288245205143E-3</v>
      </c>
      <c r="BB17" s="39" t="n">
        <f t="shared" si="8"/>
        <v>0.25851871869299781</v>
      </c>
      <c r="BC17" s="16" t="e">
        <f>#REF!</f>
        <v>#REF!</v>
      </c>
      <c r="BD17" s="16" t="e">
        <f>#REF!</f>
        <v>#REF!</v>
      </c>
      <c r="BE17" s="16" t="e">
        <f>#REF!</f>
        <v>#REF!</v>
      </c>
    </row>
    <row r="18">
      <c r="A18" s="1" t="s">
        <v>100</v>
      </c>
      <c r="B18" s="66" t="str">
        <f t="shared" ref="B18:AU18" si="18">IF(B9="","",B9/VLOOKUP(B$10,deflator,2,FALSE)/$AW$1)</f>
      </c>
      <c r="C18" s="66" t="str">
        <f t="shared" si="18"/>
      </c>
      <c r="D18" s="66" t="str">
        <f t="shared" si="18"/>
      </c>
      <c r="E18" s="66" t="str">
        <f t="shared" si="18"/>
      </c>
      <c r="F18" s="66" t="str">
        <f t="shared" si="18"/>
      </c>
      <c r="G18" s="66" t="str">
        <f t="shared" si="18"/>
      </c>
      <c r="H18" s="66" t="str">
        <f t="shared" si="18"/>
      </c>
      <c r="I18" s="66" t="str">
        <f t="shared" si="18"/>
      </c>
      <c r="J18" s="66" t="str">
        <f t="shared" si="18"/>
      </c>
      <c r="K18" s="66" t="str">
        <f t="shared" si="18"/>
      </c>
      <c r="L18" s="66" t="str">
        <f t="shared" si="18"/>
      </c>
      <c r="M18" s="66" t="str">
        <f t="shared" si="18"/>
      </c>
      <c r="N18" s="66" t="str">
        <f t="shared" si="18"/>
      </c>
      <c r="O18" s="66" t="str">
        <f t="shared" si="18"/>
      </c>
      <c r="P18" s="66" t="str">
        <f t="shared" si="18"/>
      </c>
      <c r="Q18" s="66" t="str">
        <f t="shared" si="18"/>
      </c>
      <c r="R18" s="66" t="str">
        <f t="shared" si="18"/>
      </c>
      <c r="S18" s="66" t="str">
        <f t="shared" si="18"/>
      </c>
      <c r="T18" s="66" t="str">
        <f t="shared" si="18"/>
      </c>
      <c r="U18" s="66" t="str">
        <f t="shared" si="18"/>
      </c>
      <c r="V18" s="66" t="str">
        <f t="shared" si="18"/>
      </c>
      <c r="W18" s="66" t="str">
        <f t="shared" si="18"/>
      </c>
      <c r="X18" s="66" t="str">
        <f t="shared" si="18"/>
      </c>
      <c r="Y18" s="66" t="str">
        <f t="shared" si="18"/>
      </c>
      <c r="Z18" s="66" t="str">
        <f t="shared" si="18"/>
      </c>
      <c r="AA18" s="66" t="str">
        <f t="shared" si="18"/>
      </c>
      <c r="AB18" s="66" t="str">
        <f t="shared" si="18"/>
      </c>
      <c r="AC18" s="66" t="str">
        <f t="shared" si="18"/>
      </c>
      <c r="AD18" s="66" t="str">
        <f t="shared" si="18"/>
      </c>
      <c r="AE18" s="66" t="str">
        <f t="shared" si="18"/>
      </c>
      <c r="AF18" s="66" t="str">
        <f t="shared" si="18"/>
      </c>
      <c r="AG18" s="66" t="str">
        <f t="shared" si="18"/>
      </c>
      <c r="AH18" s="66" t="str">
        <f t="shared" si="18"/>
      </c>
      <c r="AI18" s="66" t="str">
        <f t="shared" si="18"/>
      </c>
      <c r="AJ18" s="66" t="str">
        <f t="shared" si="18"/>
      </c>
      <c r="AK18" s="66" t="str">
        <f t="shared" si="18"/>
      </c>
      <c r="AL18" s="66" t="str">
        <f t="shared" si="18"/>
      </c>
      <c r="AM18" s="66" t="str">
        <f t="shared" si="18"/>
      </c>
      <c r="AN18" s="66" t="str">
        <f t="shared" si="18"/>
      </c>
      <c r="AO18" s="66" t="str">
        <f t="shared" si="18"/>
      </c>
      <c r="AP18" s="66" t="str">
        <f t="shared" si="18"/>
      </c>
      <c r="AQ18" s="66" t="str">
        <f t="shared" si="18"/>
      </c>
      <c r="AR18" s="66" t="str">
        <f t="shared" si="18"/>
      </c>
      <c r="AS18" s="66" t="str">
        <f t="shared" si="18"/>
      </c>
      <c r="AT18" s="66" t="str">
        <f t="shared" si="18"/>
      </c>
      <c r="AU18" s="66" t="str">
        <f t="shared" si="18"/>
      </c>
      <c r="AW18" s="32"/>
      <c r="AX18" s="20"/>
      <c r="AY18" s="26"/>
      <c r="AZ18" s="26"/>
      <c r="BA18" s="39"/>
      <c r="BB18" s="39"/>
      <c r="BC18" s="8"/>
      <c r="BD18" s="8"/>
      <c r="BE18" s="8"/>
    </row>
    <row r="21">
      <c r="A21" s="1" t="s">
        <v>118</v>
      </c>
      <c r="C21" s="1" t="n">
        <v>1977</v>
      </c>
      <c r="D21" s="1" t="n">
        <v>1979</v>
      </c>
      <c r="E21" s="1" t="n">
        <v>1980</v>
      </c>
      <c r="F21" s="1" t="n">
        <v>1981</v>
      </c>
      <c r="G21" s="1" t="n">
        <v>1982</v>
      </c>
      <c r="H21" s="1" t="n">
        <v>1983</v>
      </c>
      <c r="I21" s="1" t="n">
        <v>1984</v>
      </c>
      <c r="J21" s="1" t="n">
        <v>1985</v>
      </c>
      <c r="K21" s="1" t="n">
        <v>1986</v>
      </c>
      <c r="L21" s="1" t="n">
        <v>1987</v>
      </c>
      <c r="M21" s="1" t="n">
        <v>1988</v>
      </c>
      <c r="N21" s="1" t="n">
        <v>1989</v>
      </c>
      <c r="O21" s="1" t="n">
        <v>1990</v>
      </c>
      <c r="P21" s="1" t="n">
        <v>1991</v>
      </c>
      <c r="Q21" s="1" t="n">
        <v>1992</v>
      </c>
      <c r="R21" s="1" t="n">
        <v>1993</v>
      </c>
      <c r="S21" s="1" t="n">
        <v>1994</v>
      </c>
      <c r="T21" s="1" t="n">
        <v>1995</v>
      </c>
      <c r="U21" s="1" t="n">
        <v>1996</v>
      </c>
      <c r="V21" s="1" t="n">
        <v>1997</v>
      </c>
      <c r="W21" s="1" t="n">
        <v>1998</v>
      </c>
      <c r="X21" s="1" t="n">
        <v>1999</v>
      </c>
      <c r="Y21" s="1" t="n">
        <v>2000</v>
      </c>
      <c r="Z21" s="1" t="n">
        <v>2001</v>
      </c>
      <c r="AA21" s="1" t="n">
        <v>2002</v>
      </c>
      <c r="AB21" s="1" t="n">
        <v>2003</v>
      </c>
      <c r="AC21" s="1" t="n">
        <v>2004</v>
      </c>
      <c r="AD21" s="1" t="n">
        <v>2005</v>
      </c>
      <c r="AE21" s="1" t="n">
        <v>2006</v>
      </c>
      <c r="AF21" s="1" t="n">
        <v>2007</v>
      </c>
      <c r="AG21" s="1" t="n">
        <v>2008</v>
      </c>
      <c r="AH21" s="1" t="n">
        <v>2009</v>
      </c>
      <c r="AI21" s="1" t="n">
        <v>2010</v>
      </c>
      <c r="AJ21" s="1" t="n">
        <v>2011</v>
      </c>
      <c r="AK21" s="1" t="n">
        <v>2012</v>
      </c>
      <c r="AL21" s="1" t="n">
        <v>2013</v>
      </c>
      <c r="AM21" s="1" t="n">
        <v>2014</v>
      </c>
      <c r="AN21" s="1" t="n">
        <v>2015</v>
      </c>
      <c r="AO21" s="1" t="n">
        <v>2016</v>
      </c>
      <c r="AP21" s="1" t="n">
        <v>2017</v>
      </c>
      <c r="AQ21" s="1" t="n">
        <v>2018</v>
      </c>
      <c r="AR21" s="1" t="n">
        <v>2019</v>
      </c>
      <c r="AS21" s="1" t="n">
        <v>2020</v>
      </c>
      <c r="AT21" s="1" t="n">
        <v>2021</v>
      </c>
      <c r="AU21" s="1" t="n">
        <v>2022</v>
      </c>
    </row>
    <row r="22">
      <c r="A22" s="1" t="s">
        <v>117</v>
      </c>
      <c r="D22" s="33" t="n">
        <v>2.6273372277549899E-2</v>
      </c>
      <c r="E22" s="33" t="n">
        <v>2.3842787738679701E-2</v>
      </c>
      <c r="F22" s="33" t="n">
        <v>2.3949886237266901E-2</v>
      </c>
      <c r="G22" s="33" t="n">
        <v>1.94308467217932E-2</v>
      </c>
      <c r="H22" s="33" t="n">
        <v>1.6326156000752299E-2</v>
      </c>
      <c r="I22" s="33" t="n">
        <v>1.33774131285215E-2</v>
      </c>
      <c r="J22" s="33" t="n">
        <v>1.05508968045393E-2</v>
      </c>
      <c r="K22" s="33" t="n">
        <v>1.27934558220475E-2</v>
      </c>
      <c r="L22" s="33" t="n">
        <v>1.5793472217069601E-2</v>
      </c>
      <c r="M22" s="33" t="n">
        <v>1.8363327622675601E-2</v>
      </c>
      <c r="N22" s="33" t="n">
        <v>2.67200278759126E-2</v>
      </c>
      <c r="O22" s="33" t="n">
        <v>2.9631359173061301E-2</v>
      </c>
      <c r="P22" s="33" t="n">
        <v>2.69767148370238E-2</v>
      </c>
      <c r="Q22" s="33" t="n">
        <v>3.2524382160387E-2</v>
      </c>
      <c r="R22" s="33" t="n">
        <v>3.51790885443816E-2</v>
      </c>
      <c r="S22" s="33" t="n">
        <v>3.8554518281755899E-2</v>
      </c>
      <c r="T22" s="33" t="n">
        <v>3.91066813648853E-2</v>
      </c>
      <c r="U22" s="33" t="n">
        <v>3.8751443568664501E-2</v>
      </c>
      <c r="V22" s="33" t="n">
        <v>3.8888934614387E-2</v>
      </c>
      <c r="W22" s="33" t="n">
        <v>4.24405162681607E-2</v>
      </c>
      <c r="X22" s="33" t="n">
        <v>4.2789936016214301E-2</v>
      </c>
      <c r="Y22" s="33" t="n">
        <v>4.78313738434583E-2</v>
      </c>
      <c r="Z22" s="33" t="n">
        <v>4.6469605613234898E-2</v>
      </c>
      <c r="AA22" s="33" t="n">
        <v>4.71908462406622E-2</v>
      </c>
      <c r="AB22" s="33" t="n">
        <v>4.9544542953760803E-2</v>
      </c>
      <c r="AC22" s="33" t="n">
        <v>5.5548457994491401E-2</v>
      </c>
      <c r="AD22" s="33" t="n">
        <v>5.57709552941308E-2</v>
      </c>
      <c r="AE22" s="33" t="n">
        <v>6.8398828582444393E-2</v>
      </c>
      <c r="AF22" s="33" t="n">
        <v>0.112138798205817</v>
      </c>
      <c r="AG22" s="33" t="n">
        <v>0.12505223567236101</v>
      </c>
      <c r="AH22" s="33" t="n">
        <v>0.146288471635905</v>
      </c>
      <c r="AI22" s="33" t="n">
        <v>5.0462192600580803E-2</v>
      </c>
      <c r="AJ22" s="33" t="n">
        <v>3.6780396254782202E-2</v>
      </c>
      <c r="AK22" s="33" t="n">
        <v>2.7391025318505E-2</v>
      </c>
      <c r="AL22" s="33" t="n">
        <v>1.84279652730619E-2</v>
      </c>
      <c r="AM22" s="33" t="n">
        <v>1.25437418289006E-2</v>
      </c>
      <c r="AN22" s="33" t="n">
        <v>1.20557079248232E-2</v>
      </c>
      <c r="AO22" s="33" t="n">
        <v>1.1702004090958E-2</v>
      </c>
      <c r="AP22" s="33" t="n">
        <v>1.16763782281958E-2</v>
      </c>
      <c r="AQ22" s="33" t="n">
        <v>1.40853699376664E-2</v>
      </c>
      <c r="AR22" s="33" t="n">
        <v>1.3222677376942099E-2</v>
      </c>
      <c r="AS22" s="33" t="n">
        <v>1.3247367980412201E-2</v>
      </c>
      <c r="AT22" s="33" t="n">
        <v>1.3048527362053201E-2</v>
      </c>
      <c r="AU22" s="33" t="n">
        <v>1.2468069142959301E-2</v>
      </c>
    </row>
    <row r="23">
      <c r="A23" s="1" t="s">
        <v>116</v>
      </c>
      <c r="D23" s="33" t="n">
        <v>0.22296246700282099</v>
      </c>
      <c r="E23" s="33" t="n">
        <v>0.20583058883150901</v>
      </c>
      <c r="F23" s="33" t="n">
        <v>0.192665356294344</v>
      </c>
      <c r="G23" s="33" t="n">
        <v>0.19463807760566099</v>
      </c>
      <c r="H23" s="33" t="n">
        <v>0.17449873365343299</v>
      </c>
      <c r="I23" s="33" t="n">
        <v>0.173606577386929</v>
      </c>
      <c r="J23" s="33" t="n">
        <v>0.15705225538179701</v>
      </c>
      <c r="K23" s="33" t="n">
        <v>0.165456040627767</v>
      </c>
      <c r="L23" s="33" t="n">
        <v>0.17672737496983601</v>
      </c>
      <c r="M23" s="33" t="n">
        <v>0.186662030240799</v>
      </c>
      <c r="N23" s="33" t="n">
        <v>0.16934040531265701</v>
      </c>
      <c r="O23" s="33" t="n">
        <v>0.18374959392270501</v>
      </c>
      <c r="P23" s="33" t="n">
        <v>0.17880843968430399</v>
      </c>
      <c r="Q23" s="33" t="n">
        <v>0.236635948789814</v>
      </c>
      <c r="R23" s="33" t="n">
        <v>0.247327371893208</v>
      </c>
      <c r="S23" s="33" t="n">
        <v>0.247006781976669</v>
      </c>
      <c r="T23" s="33" t="n">
        <v>0.28267518460670599</v>
      </c>
      <c r="U23" s="33" t="n">
        <v>0.289082386171788</v>
      </c>
      <c r="V23" s="33" t="n">
        <v>0.33579980386316299</v>
      </c>
      <c r="W23" s="33" t="n">
        <v>0.34716060275456501</v>
      </c>
      <c r="X23" s="33" t="n">
        <v>0.32178343583492902</v>
      </c>
      <c r="Y23" s="33" t="n">
        <v>0.30736736324424202</v>
      </c>
      <c r="Z23" s="33" t="n">
        <v>0.29668650686563802</v>
      </c>
      <c r="AA23" s="33" t="n">
        <v>0.280530764112569</v>
      </c>
      <c r="AB23" s="33" t="n">
        <v>0.28370671816072102</v>
      </c>
      <c r="AC23" s="33" t="n">
        <v>0.31423874649855699</v>
      </c>
      <c r="AD23" s="33" t="n">
        <v>0.291499645643094</v>
      </c>
      <c r="AE23" s="33" t="n">
        <v>0.30452736233486399</v>
      </c>
      <c r="AF23" s="33" t="n">
        <v>0.27144268668562199</v>
      </c>
      <c r="AG23" s="33" t="n">
        <v>0.231931233722413</v>
      </c>
      <c r="AH23" s="33" t="n">
        <v>0.25001427518616498</v>
      </c>
      <c r="AI23" s="33" t="n">
        <v>0.28910104075811699</v>
      </c>
      <c r="AJ23" s="33" t="n">
        <v>0.30607142071639099</v>
      </c>
      <c r="AK23" s="33" t="n">
        <v>0.28012451486905499</v>
      </c>
      <c r="AL23" s="33" t="n">
        <v>0.30711183139546</v>
      </c>
      <c r="AM23" s="33" t="n">
        <v>0.31122896182920401</v>
      </c>
      <c r="AN23" s="33" t="n">
        <v>0.30791027272584898</v>
      </c>
      <c r="AO23" s="33" t="n">
        <v>0.29672313286323998</v>
      </c>
      <c r="AP23" s="33" t="n">
        <v>0.29660814751275999</v>
      </c>
      <c r="AQ23" s="33" t="n">
        <v>0.28189779089537997</v>
      </c>
      <c r="AR23" s="33" t="n">
        <v>0.28830687425761597</v>
      </c>
      <c r="AS23" s="33" t="n">
        <v>0.25973064125126499</v>
      </c>
      <c r="AT23" s="33" t="n">
        <v>0.29478555061490802</v>
      </c>
      <c r="AU23" s="33" t="n">
        <v>0.32516338139241502</v>
      </c>
    </row>
    <row r="24">
      <c r="A24" s="1" t="s">
        <v>115</v>
      </c>
      <c r="D24" s="33" t="n">
        <v>0.43971783980377499</v>
      </c>
      <c r="E24" s="33" t="n">
        <v>0.42459611578085699</v>
      </c>
      <c r="F24" s="33" t="n">
        <v>0.44760405259511099</v>
      </c>
      <c r="G24" s="33" t="n">
        <v>0.46448477164595497</v>
      </c>
      <c r="H24" s="33" t="n">
        <v>0.46796497754365102</v>
      </c>
      <c r="I24" s="33" t="n">
        <v>0.48799682002998501</v>
      </c>
      <c r="J24" s="33" t="n">
        <v>0.52519863301903602</v>
      </c>
      <c r="K24" s="33" t="n">
        <v>0.52795520418124697</v>
      </c>
      <c r="L24" s="33" t="n">
        <v>0.56589910354938799</v>
      </c>
      <c r="M24" s="33" t="n">
        <v>0.53665824002092899</v>
      </c>
      <c r="N24" s="33" t="n">
        <v>0.55837303373875402</v>
      </c>
      <c r="O24" s="33" t="n">
        <v>0.53429177413231599</v>
      </c>
      <c r="P24" s="33" t="n">
        <v>0.55333777102790405</v>
      </c>
      <c r="Q24" s="33" t="n">
        <v>0.52826993889891904</v>
      </c>
      <c r="R24" s="33" t="n">
        <v>0.494787298475175</v>
      </c>
      <c r="S24" s="33" t="n">
        <v>0.47329339560713901</v>
      </c>
      <c r="T24" s="33" t="n">
        <v>0.44669027599229399</v>
      </c>
      <c r="U24" s="33" t="n">
        <v>0.45875231993645799</v>
      </c>
      <c r="V24" s="33" t="n">
        <v>0.50431487019681598</v>
      </c>
      <c r="W24" s="33" t="n">
        <v>0.486034898009989</v>
      </c>
      <c r="X24" s="33" t="n">
        <v>0.49935180132625701</v>
      </c>
      <c r="Y24" s="33" t="n">
        <v>0.50288973644732504</v>
      </c>
      <c r="Z24" s="33" t="n">
        <v>0.51125060176241999</v>
      </c>
      <c r="AA24" s="33" t="n">
        <v>0.51953645248939495</v>
      </c>
      <c r="AB24" s="33" t="n">
        <v>0.53307164542827001</v>
      </c>
      <c r="AC24" s="33" t="n">
        <v>0.49807646196625799</v>
      </c>
      <c r="AD24" s="33" t="n">
        <v>0.51812818259267701</v>
      </c>
      <c r="AE24" s="33" t="n">
        <v>0.52148305946447304</v>
      </c>
      <c r="AF24" s="33" t="n">
        <v>0.54485141111319302</v>
      </c>
      <c r="AG24" s="33" t="n">
        <v>0.55548282670815696</v>
      </c>
      <c r="AH24" s="33" t="n">
        <v>0.50345375133189596</v>
      </c>
      <c r="AI24" s="33" t="n">
        <v>0.57263231919134905</v>
      </c>
      <c r="AJ24" s="33" t="n">
        <v>0.53923930300860401</v>
      </c>
      <c r="AK24" s="33" t="n">
        <v>0.54105474331093195</v>
      </c>
      <c r="AL24" s="33" t="n">
        <v>0.50305360812122502</v>
      </c>
      <c r="AM24" s="33" t="n">
        <v>0.53092271595583096</v>
      </c>
      <c r="AN24" s="33" t="n">
        <v>0.540133586868208</v>
      </c>
      <c r="AO24" s="33" t="n">
        <v>0.54457719602325605</v>
      </c>
      <c r="AP24" s="33" t="n">
        <v>0.51104631049904903</v>
      </c>
      <c r="AQ24" s="33" t="n">
        <v>0.52029723407619899</v>
      </c>
      <c r="AR24" s="33" t="n">
        <v>0.52833727821621201</v>
      </c>
      <c r="AS24" s="33" t="n">
        <v>0.52787456408959699</v>
      </c>
      <c r="AT24" s="33" t="n">
        <v>0.57257974768139897</v>
      </c>
      <c r="AU24" s="33" t="n">
        <v>0.55508493765419897</v>
      </c>
    </row>
    <row r="25">
      <c r="A25" s="1" t="s">
        <v>114</v>
      </c>
      <c r="D25" s="33" t="n">
        <v>9.0502669073325506E-2</v>
      </c>
      <c r="E25" s="33" t="n">
        <v>0.13640595631697999</v>
      </c>
      <c r="F25" s="33" t="n">
        <v>0.13891798426056101</v>
      </c>
      <c r="G25" s="33" t="n">
        <v>0.10818323444226401</v>
      </c>
      <c r="H25" s="33" t="n">
        <v>0.103223567324527</v>
      </c>
      <c r="I25" s="33" t="n">
        <v>0.116836202380839</v>
      </c>
      <c r="J25" s="33" t="n">
        <v>0.112719381895817</v>
      </c>
      <c r="K25" s="33" t="n">
        <v>0.116678521956301</v>
      </c>
      <c r="L25" s="33" t="n">
        <v>7.2808045830019E-2</v>
      </c>
      <c r="M25" s="33" t="n">
        <v>7.0602666177980097E-2</v>
      </c>
      <c r="N25" s="33" t="n">
        <v>9.5026519030955506E-2</v>
      </c>
      <c r="O25" s="33" t="n">
        <v>9.2466964543093694E-2</v>
      </c>
      <c r="P25" s="33" t="n">
        <v>8.6735195921947006E-2</v>
      </c>
      <c r="Q25" s="33" t="n">
        <v>7.5778180923833094E-2</v>
      </c>
      <c r="R25" s="33" t="n">
        <v>7.7361157242578693E-2</v>
      </c>
      <c r="S25" s="33" t="n">
        <v>7.0639144924463201E-2</v>
      </c>
      <c r="T25" s="33" t="n">
        <v>5.92544677036266E-2</v>
      </c>
      <c r="U25" s="33" t="n">
        <v>5.8230329815392799E-2</v>
      </c>
      <c r="V25" s="33" t="n">
        <v>5.1058983570766298E-2</v>
      </c>
      <c r="W25" s="33" t="n">
        <v>4.6003830760446701E-2</v>
      </c>
      <c r="X25" s="33" t="n">
        <v>4.5323893370942503E-2</v>
      </c>
      <c r="Y25" s="33" t="n">
        <v>4.7337565189457802E-2</v>
      </c>
      <c r="Z25" s="33" t="n">
        <v>5.8659010735763899E-2</v>
      </c>
      <c r="AA25" s="33" t="n">
        <v>5.0326900012705698E-2</v>
      </c>
      <c r="AB25" s="33" t="n">
        <v>4.8295008919195498E-2</v>
      </c>
      <c r="AC25" s="33" t="n">
        <v>4.9482528312671401E-2</v>
      </c>
      <c r="AD25" s="33" t="n">
        <v>8.1933078647109206E-2</v>
      </c>
      <c r="AE25" s="33" t="n">
        <v>6.6341297628749199E-2</v>
      </c>
      <c r="AF25" s="33" t="n">
        <v>5.2474678481917503E-2</v>
      </c>
      <c r="AG25" s="33" t="n">
        <v>5.8500478041177403E-2</v>
      </c>
      <c r="AH25" s="33" t="n">
        <v>6.65039376483538E-2</v>
      </c>
      <c r="AI25" s="33" t="n">
        <v>4.6710331859321899E-2</v>
      </c>
      <c r="AJ25" s="33" t="n">
        <v>5.24318663753865E-2</v>
      </c>
      <c r="AK25" s="33" t="n">
        <v>7.4734049660612298E-2</v>
      </c>
      <c r="AL25" s="33" t="n">
        <v>5.9347934539192099E-2</v>
      </c>
      <c r="AM25" s="33" t="n">
        <v>4.1898611218245098E-2</v>
      </c>
      <c r="AN25" s="33" t="n">
        <v>3.2831430476287102E-2</v>
      </c>
      <c r="AO25" s="33" t="n">
        <v>2.4781130622295401E-2</v>
      </c>
      <c r="AP25" s="33" t="n">
        <v>2.8671565278482001E-2</v>
      </c>
      <c r="AQ25" s="33" t="n">
        <v>2.9685634095291499E-2</v>
      </c>
      <c r="AR25" s="33" t="n">
        <v>2.55914924439706E-2</v>
      </c>
      <c r="AS25" s="33" t="n">
        <v>2.1039631158142901E-2</v>
      </c>
      <c r="AT25" s="33" t="n">
        <v>2.5675524225442701E-2</v>
      </c>
      <c r="AU25" s="33" t="n">
        <v>3.06981125689938E-2</v>
      </c>
    </row>
    <row r="26">
      <c r="A26" s="1" t="s">
        <v>113</v>
      </c>
      <c r="D26" s="33" t="n">
        <v>0.13882678036944801</v>
      </c>
      <c r="E26" s="33" t="n">
        <v>0.105650740285423</v>
      </c>
      <c r="F26" s="33" t="n">
        <v>0.119370735986894</v>
      </c>
      <c r="G26" s="33" t="n">
        <v>0.132227588475684</v>
      </c>
      <c r="H26" s="33" t="n">
        <v>0.18701495966787501</v>
      </c>
      <c r="I26" s="33" t="n">
        <v>0.15860860905049301</v>
      </c>
      <c r="J26" s="33" t="n">
        <v>0.13894125919588299</v>
      </c>
      <c r="K26" s="33" t="n">
        <v>0.13673108934401099</v>
      </c>
      <c r="L26" s="33" t="n">
        <v>0.134234416124656</v>
      </c>
      <c r="M26" s="33" t="n">
        <v>0.15156546839384699</v>
      </c>
      <c r="N26" s="33" t="n">
        <v>0.106935576974171</v>
      </c>
      <c r="O26" s="33" t="n">
        <v>0.114929453186171</v>
      </c>
      <c r="P26" s="33" t="n">
        <v>9.6053186228405404E-2</v>
      </c>
      <c r="Q26" s="33" t="n">
        <v>7.9083393799586801E-2</v>
      </c>
      <c r="R26" s="33" t="n">
        <v>7.6217218245743804E-2</v>
      </c>
      <c r="S26" s="33" t="n">
        <v>8.9903536385990496E-2</v>
      </c>
      <c r="T26" s="33" t="n">
        <v>0.100237233997598</v>
      </c>
      <c r="U26" s="33" t="n">
        <v>5.8926694737568397E-2</v>
      </c>
      <c r="V26" s="33" t="n">
        <v>4.7938223482387403E-2</v>
      </c>
      <c r="W26" s="33" t="n">
        <v>4.97525379382198E-2</v>
      </c>
      <c r="X26" s="33" t="n">
        <v>4.9013960797204499E-2</v>
      </c>
      <c r="Y26" s="33" t="n">
        <v>4.5966186913960698E-2</v>
      </c>
      <c r="Z26" s="33" t="n">
        <v>4.2650316400197598E-2</v>
      </c>
      <c r="AA26" s="33" t="n">
        <v>5.2798853170524102E-2</v>
      </c>
      <c r="AB26" s="33" t="n">
        <v>4.2674961078388397E-2</v>
      </c>
      <c r="AC26" s="33" t="n">
        <v>4.2523912372951903E-2</v>
      </c>
      <c r="AD26" s="33" t="n">
        <v>2.52790981407259E-2</v>
      </c>
      <c r="AE26" s="33" t="n">
        <v>2.35630058652888E-2</v>
      </c>
      <c r="AF26" s="33" t="n">
        <v>1.66347051556829E-2</v>
      </c>
      <c r="AG26" s="33" t="n">
        <v>1.3451898735602499E-2</v>
      </c>
      <c r="AH26" s="33" t="n">
        <v>2.49194727641864E-2</v>
      </c>
      <c r="AI26" s="33" t="n">
        <v>4.0512624704616598E-2</v>
      </c>
      <c r="AJ26" s="33" t="n">
        <v>6.5485242406004507E-2</v>
      </c>
      <c r="AK26" s="33" t="n">
        <v>7.6701096591786394E-2</v>
      </c>
      <c r="AL26" s="33" t="n">
        <v>0.112057016073531</v>
      </c>
      <c r="AM26" s="33" t="n">
        <v>0.103415931453331</v>
      </c>
      <c r="AN26" s="33" t="n">
        <v>0.107068892719556</v>
      </c>
      <c r="AO26" s="33" t="n">
        <v>0.122216732515462</v>
      </c>
      <c r="AP26" s="33" t="n">
        <v>0.151993379978896</v>
      </c>
      <c r="AQ26" s="33" t="n">
        <v>0.15403391477258799</v>
      </c>
      <c r="AR26" s="33" t="n">
        <v>0.14454154509897901</v>
      </c>
      <c r="AS26" s="33" t="n">
        <v>0.17810705114863701</v>
      </c>
      <c r="AT26" s="33" t="n">
        <v>9.3910624275847607E-2</v>
      </c>
      <c r="AU26" s="33" t="n">
        <v>7.6585499241433E-2</v>
      </c>
    </row>
    <row r="27">
      <c r="A27" s="1" t="s">
        <v>6</v>
      </c>
      <c r="D27" s="33" t="n">
        <v>8.1716871473081099E-2</v>
      </c>
      <c r="E27" s="33" t="n">
        <v>0.10367381104655</v>
      </c>
      <c r="F27" s="33" t="n">
        <v>7.7491984625822102E-2</v>
      </c>
      <c r="G27" s="33" t="n">
        <v>8.1035481108643198E-2</v>
      </c>
      <c r="H27" s="33" t="n">
        <v>5.09716058097619E-2</v>
      </c>
      <c r="I27" s="33" t="n">
        <v>4.9574378023232203E-2</v>
      </c>
      <c r="J27" s="33" t="n">
        <v>5.5537573702928097E-2</v>
      </c>
      <c r="K27" s="33" t="n">
        <v>4.03856880686271E-2</v>
      </c>
      <c r="L27" s="33" t="n">
        <v>3.4537587309030802E-2</v>
      </c>
      <c r="M27" s="33" t="n">
        <v>3.6148267543768202E-2</v>
      </c>
      <c r="N27" s="33" t="n">
        <v>4.36044370675489E-2</v>
      </c>
      <c r="O27" s="33" t="n">
        <v>4.4930855042652602E-2</v>
      </c>
      <c r="P27" s="33" t="n">
        <v>5.8088692300415502E-2</v>
      </c>
      <c r="Q27" s="33" t="n">
        <v>4.7708155427459702E-2</v>
      </c>
      <c r="R27" s="33" t="n">
        <v>6.9127865598913499E-2</v>
      </c>
      <c r="S27" s="33" t="n">
        <v>8.0602622823983006E-2</v>
      </c>
      <c r="T27" s="33" t="n">
        <v>7.2036156334889107E-2</v>
      </c>
      <c r="U27" s="33" t="n">
        <v>9.6256825770127896E-2</v>
      </c>
      <c r="V27" s="33" t="n">
        <v>2.19991842724808E-2</v>
      </c>
      <c r="W27" s="33" t="n">
        <v>2.8607614268618901E-2</v>
      </c>
      <c r="X27" s="33" t="n">
        <v>4.1736972654452802E-2</v>
      </c>
      <c r="Y27" s="33" t="n">
        <v>4.8607774361556298E-2</v>
      </c>
      <c r="Z27" s="33" t="n">
        <v>4.4283958622745298E-2</v>
      </c>
      <c r="AA27" s="33" t="n">
        <v>4.9616183974144003E-2</v>
      </c>
      <c r="AB27" s="33" t="n">
        <v>4.2707123459663897E-2</v>
      </c>
      <c r="AC27" s="33" t="n">
        <v>4.0129892855070397E-2</v>
      </c>
      <c r="AD27" s="33" t="n">
        <v>2.7389039682263399E-2</v>
      </c>
      <c r="AE27" s="33" t="n">
        <v>1.5686446124180499E-2</v>
      </c>
      <c r="AF27" s="33" t="n">
        <v>2.4577203577677001E-3</v>
      </c>
      <c r="AG27" s="33" t="n">
        <v>1.5581327120288599E-2</v>
      </c>
      <c r="AH27" s="33" t="n">
        <v>8.8200914334933406E-3</v>
      </c>
      <c r="AI27" s="33" t="n">
        <v>5.8149088601469395E-4</v>
      </c>
      <c r="AJ27" s="33" t="n">
        <v>-8.2287611674003206E-6</v>
      </c>
      <c r="AK27" s="33" t="n">
        <v>-5.4297508911830302E-6</v>
      </c>
      <c r="AL27" s="33" t="n">
        <v>1.6445975300669999E-6</v>
      </c>
      <c r="AM27" s="33" t="n">
        <v>-9.9622855117936495E-6</v>
      </c>
      <c r="AN27" s="33" t="n">
        <v>1.0928527667301101E-7</v>
      </c>
      <c r="AO27" s="33" t="n">
        <v>-1.9611521097528199E-7</v>
      </c>
      <c r="AP27" s="33" t="n">
        <v>4.2185026176670596E-6</v>
      </c>
      <c r="AQ27" s="33" t="n">
        <v>5.6222874697472399E-8</v>
      </c>
      <c r="AR27" s="33" t="n">
        <v>1.3260627990575001E-7</v>
      </c>
      <c r="AS27" s="33" t="n">
        <v>7.4437194668571595E-7</v>
      </c>
      <c r="AT27" s="33" t="n">
        <v>2.5840348872655899E-8</v>
      </c>
      <c r="AU27" s="33" t="n">
        <v>0</v>
      </c>
    </row>
    <row r="28">
      <c r="D28" s="16" t="n">
        <f t="shared" ref="D28:AU28" si="19">SUBTOTAL(9,D22:D27)</f>
        <v>1.0000000000000004</v>
      </c>
      <c r="E28" s="16" t="n">
        <f t="shared" si="19"/>
        <v>0.99999999999999867</v>
      </c>
      <c r="F28" s="16" t="n">
        <f t="shared" si="19"/>
        <v>0.99999999999999889</v>
      </c>
      <c r="G28" s="16" t="n">
        <f t="shared" si="19"/>
        <v>1.0000000000000002</v>
      </c>
      <c r="H28" s="16" t="n">
        <f t="shared" si="19"/>
        <v>1</v>
      </c>
      <c r="I28" s="16" t="n">
        <f t="shared" si="19"/>
        <v>0.99999999999999978</v>
      </c>
      <c r="J28" s="16" t="n">
        <f t="shared" si="19"/>
        <v>1.0000000000000002</v>
      </c>
      <c r="K28" s="16" t="n">
        <f t="shared" si="19"/>
        <v>1.0000000000000007</v>
      </c>
      <c r="L28" s="16" t="n">
        <f t="shared" si="19"/>
        <v>0.99999999999999944</v>
      </c>
      <c r="M28" s="16" t="n">
        <f t="shared" si="19"/>
        <v>0.99999999999999889</v>
      </c>
      <c r="N28" s="16" t="n">
        <f t="shared" si="19"/>
        <v>0.999999999999999</v>
      </c>
      <c r="O28" s="16" t="n">
        <f t="shared" si="19"/>
        <v>0.99999999999999956</v>
      </c>
      <c r="P28" s="16" t="n">
        <f t="shared" si="19"/>
        <v>0.99999999999999967</v>
      </c>
      <c r="Q28" s="16" t="n">
        <f t="shared" si="19"/>
        <v>0.99999999999999967</v>
      </c>
      <c r="R28" s="16" t="n">
        <f t="shared" si="19"/>
        <v>1.0000000000000007</v>
      </c>
      <c r="S28" s="16" t="n">
        <f t="shared" si="19"/>
        <v>1.0000000000000007</v>
      </c>
      <c r="T28" s="16" t="n">
        <f t="shared" si="19"/>
        <v>0.99999999999999911</v>
      </c>
      <c r="U28" s="16" t="n">
        <f t="shared" si="19"/>
        <v>0.99999999999999956</v>
      </c>
      <c r="V28" s="16" t="n">
        <f t="shared" si="19"/>
        <v>1.0000000000000004</v>
      </c>
      <c r="W28" s="16" t="n">
        <f t="shared" si="19"/>
        <v>1</v>
      </c>
      <c r="X28" s="16" t="n">
        <f t="shared" si="19"/>
        <v>1.0000000000000002</v>
      </c>
      <c r="Y28" s="16" t="n">
        <f t="shared" si="19"/>
        <v>1.0000000000000002</v>
      </c>
      <c r="Z28" s="16" t="n">
        <f t="shared" si="19"/>
        <v>0.99999999999999956</v>
      </c>
      <c r="AA28" s="16" t="n">
        <f t="shared" si="19"/>
        <v>1</v>
      </c>
      <c r="AB28" s="16" t="n">
        <f t="shared" si="19"/>
        <v>0.99999999999999956</v>
      </c>
      <c r="AC28" s="16" t="n">
        <f t="shared" si="19"/>
        <v>1</v>
      </c>
      <c r="AD28" s="16" t="n">
        <f t="shared" si="19"/>
        <v>1.0000000000000002</v>
      </c>
      <c r="AE28" s="16" t="n">
        <f t="shared" si="19"/>
        <v>0.99999999999999989</v>
      </c>
      <c r="AF28" s="16" t="n">
        <f t="shared" si="19"/>
        <v>1</v>
      </c>
      <c r="AG28" s="16" t="n">
        <f t="shared" si="19"/>
        <v>0.99999999999999944</v>
      </c>
      <c r="AH28" s="16" t="n">
        <f t="shared" si="19"/>
        <v>0.99999999999999956</v>
      </c>
      <c r="AI28" s="16" t="n">
        <f t="shared" si="19"/>
        <v>1.0000000000000002</v>
      </c>
      <c r="AJ28" s="16" t="n">
        <f t="shared" si="19"/>
        <v>1.0000000000000009</v>
      </c>
      <c r="AK28" s="16" t="n">
        <f t="shared" si="19"/>
        <v>0.99999999999999956</v>
      </c>
      <c r="AL28" s="16" t="n">
        <f t="shared" si="19"/>
        <v>1.0000000000000002</v>
      </c>
      <c r="AM28" s="16" t="n">
        <f t="shared" si="19"/>
        <v>0.99999999999999989</v>
      </c>
      <c r="AN28" s="16" t="n">
        <f t="shared" si="19"/>
        <v>1</v>
      </c>
      <c r="AO28" s="16" t="n">
        <f t="shared" si="19"/>
        <v>1.0000000000000004</v>
      </c>
      <c r="AP28" s="16" t="n">
        <f t="shared" si="19"/>
        <v>1.0000000000000004</v>
      </c>
      <c r="AQ28" s="16" t="n">
        <f t="shared" si="19"/>
        <v>0.99999999999999956</v>
      </c>
      <c r="AR28" s="16" t="n">
        <f t="shared" si="19"/>
        <v>0.99999999999999967</v>
      </c>
      <c r="AS28" s="16" t="n">
        <f t="shared" si="19"/>
        <v>1.0000000000000007</v>
      </c>
      <c r="AT28" s="16" t="n">
        <f t="shared" si="19"/>
        <v>0.99999999999999944</v>
      </c>
      <c r="AU28" s="16" t="n">
        <f t="shared" si="19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9" topLeftCell="C10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7.85546875" hidden="0" customWidth="1"/>
    <col min="2" max="2" width="8" hidden="0" customWidth="1"/>
    <col min="3" max="3" width="7.85546875" hidden="0" customWidth="1"/>
    <col min="4" max="4" width="7.85546875" hidden="0" customWidth="1"/>
    <col min="5" max="5" width="9.85546875" hidden="0" customWidth="1"/>
    <col min="6" max="6" width="9.85546875" hidden="0" customWidth="1"/>
    <col min="7" max="7" width="10.85546875" hidden="0" customWidth="1"/>
    <col min="8" max="8" width="10.85546875" hidden="0" customWidth="1"/>
    <col min="9" max="9" width="10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7.8554687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</cols>
  <sheetData>
    <row r="1">
      <c r="A1" s="1" t="s">
        <v>124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I1" s="1" t="n">
        <v>1000000000</v>
      </c>
    </row>
    <row r="2">
      <c r="A2" s="1" t="s">
        <v>123</v>
      </c>
      <c r="B2" s="9" t="n">
        <v>4175252000</v>
      </c>
      <c r="C2" s="9" t="n">
        <v>5739630631</v>
      </c>
      <c r="D2" s="9" t="n">
        <v>5218843172</v>
      </c>
      <c r="E2" s="9" t="n">
        <v>4821958607</v>
      </c>
      <c r="F2" s="9" t="n">
        <v>4366687497</v>
      </c>
      <c r="G2" s="9" t="n">
        <v>4959545200</v>
      </c>
      <c r="H2" s="9" t="n">
        <v>5361028157</v>
      </c>
      <c r="I2" s="9" t="n">
        <v>5062548779</v>
      </c>
      <c r="J2" s="9" t="n">
        <v>5892086521</v>
      </c>
      <c r="K2" s="9" t="n">
        <v>6865826295</v>
      </c>
      <c r="L2" s="9" t="n">
        <v>10671124481.942699</v>
      </c>
      <c r="M2" s="9" t="n">
        <v>11857789963.9541</v>
      </c>
      <c r="N2" s="9" t="n">
        <v>13108001749.8591</v>
      </c>
      <c r="O2" s="9" t="n">
        <v>20657386824.541901</v>
      </c>
      <c r="P2" s="9" t="n">
        <v>18835312298.935799</v>
      </c>
      <c r="Q2" s="9" t="n">
        <v>28987618813.164799</v>
      </c>
      <c r="R2" s="9" t="n">
        <v>34050942141.712799</v>
      </c>
      <c r="S2" s="9" t="n">
        <v>35391200756.590202</v>
      </c>
      <c r="T2" s="9" t="n">
        <v>43163028021.138199</v>
      </c>
      <c r="U2" s="9" t="n">
        <v>40175714542.173203</v>
      </c>
      <c r="V2" s="9" t="n">
        <v>40624738295.331802</v>
      </c>
      <c r="W2" s="9" t="n">
        <v>36591487635.5317</v>
      </c>
      <c r="X2" s="9" t="n">
        <v>29656016024.4939</v>
      </c>
      <c r="Y2" s="9" t="n">
        <v>22566738947.275299</v>
      </c>
      <c r="Z2" s="9" t="n">
        <v>21295466725.2616</v>
      </c>
      <c r="AA2" s="9" t="n">
        <v>20035904574.859699</v>
      </c>
      <c r="AB2" s="9" t="n">
        <v>20235072513.564201</v>
      </c>
      <c r="AC2" s="9" t="n">
        <v>21249163336.9916</v>
      </c>
      <c r="AD2" s="9" t="n">
        <v>27495596263.782299</v>
      </c>
      <c r="AE2" s="9" t="n">
        <v>33115125259.764</v>
      </c>
      <c r="AF2" s="9" t="n">
        <v>34417304406.194801</v>
      </c>
      <c r="AG2" s="9" t="n">
        <v>33664972890.602299</v>
      </c>
      <c r="AH2" s="9" t="n">
        <v>38669166416.690804</v>
      </c>
    </row>
    <row r="3">
      <c r="A3" s="1" t="s">
        <v>122</v>
      </c>
      <c r="B3" s="9" t="n">
        <v>43605980197</v>
      </c>
      <c r="C3" s="9" t="n">
        <v>65649982349</v>
      </c>
      <c r="D3" s="9" t="n">
        <v>61626337789</v>
      </c>
      <c r="E3" s="9" t="n">
        <v>58104427407</v>
      </c>
      <c r="F3" s="9" t="n">
        <v>58505178407</v>
      </c>
      <c r="G3" s="9" t="n">
        <v>57817762885</v>
      </c>
      <c r="H3" s="9" t="n">
        <v>60976178301</v>
      </c>
      <c r="I3" s="9" t="n">
        <v>33227268260</v>
      </c>
      <c r="J3" s="9" t="n">
        <v>31263397589</v>
      </c>
      <c r="K3" s="9" t="n">
        <v>31636933183</v>
      </c>
      <c r="L3" s="9" t="n">
        <v>33800638016.2701</v>
      </c>
      <c r="M3" s="9" t="n">
        <v>30641675532.708599</v>
      </c>
      <c r="N3" s="9" t="n">
        <v>35860360055.289497</v>
      </c>
      <c r="O3" s="9" t="n">
        <v>39653217916.737503</v>
      </c>
      <c r="P3" s="9" t="n">
        <v>39564561132.821297</v>
      </c>
      <c r="Q3" s="9" t="n">
        <v>49946305849.988998</v>
      </c>
      <c r="R3" s="9" t="n">
        <v>52892026757.185898</v>
      </c>
      <c r="S3" s="9" t="n">
        <v>54175864194.081398</v>
      </c>
      <c r="T3" s="9" t="n">
        <v>55637886222.610802</v>
      </c>
      <c r="U3" s="9" t="n">
        <v>56197332620.786301</v>
      </c>
      <c r="V3" s="9" t="n">
        <v>51985228360.901604</v>
      </c>
      <c r="W3" s="9" t="n">
        <v>55189954477.719398</v>
      </c>
      <c r="X3" s="9" t="n">
        <v>52514763017.167503</v>
      </c>
      <c r="Y3" s="9" t="n">
        <v>48437850416.826202</v>
      </c>
      <c r="Z3" s="9" t="n">
        <v>47608239514.536201</v>
      </c>
      <c r="AA3" s="9" t="n">
        <v>41197663819.7845</v>
      </c>
      <c r="AB3" s="9" t="n">
        <v>48075433184.7799</v>
      </c>
      <c r="AC3" s="9" t="n">
        <v>48049992440.6241</v>
      </c>
      <c r="AD3" s="9" t="n">
        <v>51876768786.7033</v>
      </c>
      <c r="AE3" s="9" t="n">
        <v>47352026525.729698</v>
      </c>
      <c r="AF3" s="9" t="n">
        <v>44838733497.594299</v>
      </c>
      <c r="AG3" s="9" t="n">
        <v>43350155005.051804</v>
      </c>
      <c r="AH3" s="9" t="n">
        <v>49301236208.286903</v>
      </c>
    </row>
    <row r="4">
      <c r="A4" s="1" t="s">
        <v>121</v>
      </c>
      <c r="B4" s="9" t="n">
        <v>409475</v>
      </c>
      <c r="C4" s="9"/>
      <c r="D4" s="9"/>
      <c r="E4" s="9"/>
      <c r="F4" s="9"/>
      <c r="G4" s="9" t="n">
        <v>3318913</v>
      </c>
      <c r="H4" s="9" t="n">
        <v>253276428</v>
      </c>
      <c r="I4" s="9" t="n">
        <v>26453199889</v>
      </c>
      <c r="J4" s="9" t="n">
        <v>27540633620</v>
      </c>
      <c r="K4" s="9" t="n">
        <v>30726836699</v>
      </c>
      <c r="L4" s="9" t="n">
        <v>32914365988.491299</v>
      </c>
      <c r="M4" s="9" t="n">
        <v>38807694112.685097</v>
      </c>
      <c r="N4" s="9" t="n">
        <v>45135613815.155701</v>
      </c>
      <c r="O4" s="9" t="n">
        <v>56842263621.944397</v>
      </c>
      <c r="P4" s="9" t="n">
        <v>70561373409.037704</v>
      </c>
      <c r="Q4" s="9" t="n">
        <v>83518911366.423203</v>
      </c>
      <c r="R4" s="9" t="n">
        <v>93453413262.602097</v>
      </c>
      <c r="S4" s="9" t="n">
        <v>109116796663.2</v>
      </c>
      <c r="T4" s="9" t="n">
        <v>127474802365.504</v>
      </c>
      <c r="U4" s="9" t="n">
        <v>137006189281.099</v>
      </c>
      <c r="V4" s="9" t="n">
        <v>127017598428.10699</v>
      </c>
      <c r="W4" s="9" t="n">
        <v>123383584756.968</v>
      </c>
      <c r="X4" s="9" t="n">
        <v>123228761770.967</v>
      </c>
      <c r="Y4" s="9" t="n">
        <v>99598315010.328705</v>
      </c>
      <c r="Z4" s="9" t="n">
        <v>95821025969.993896</v>
      </c>
      <c r="AA4" s="9" t="n">
        <v>90436950423.197006</v>
      </c>
      <c r="AB4" s="9" t="n">
        <v>88892122824.481201</v>
      </c>
      <c r="AC4" s="9" t="n">
        <v>96846203577.016205</v>
      </c>
      <c r="AD4" s="9" t="n">
        <v>113350054478.278</v>
      </c>
      <c r="AE4" s="9" t="n">
        <v>126165197144.75</v>
      </c>
      <c r="AF4" s="9" t="n">
        <v>129169353381.08099</v>
      </c>
      <c r="AG4" s="9" t="n">
        <v>119926570647.616</v>
      </c>
      <c r="AH4" s="9" t="n">
        <v>149196655137.491</v>
      </c>
    </row>
    <row r="5">
      <c r="A5" s="1" t="s">
        <v>120</v>
      </c>
      <c r="B5" s="9" t="n">
        <v>43372990733</v>
      </c>
      <c r="C5" s="9" t="n">
        <v>60339829236</v>
      </c>
      <c r="D5" s="9" t="n">
        <v>53145429903</v>
      </c>
      <c r="E5" s="9" t="n">
        <v>56918853409</v>
      </c>
      <c r="F5" s="9" t="n">
        <v>53022765869</v>
      </c>
      <c r="G5" s="9" t="n">
        <v>52351162090</v>
      </c>
      <c r="H5" s="9" t="n">
        <v>51079955336</v>
      </c>
      <c r="I5" s="9" t="n">
        <v>48721333528</v>
      </c>
      <c r="J5" s="9" t="n">
        <v>47623383110</v>
      </c>
      <c r="K5" s="9" t="n">
        <v>47509690026</v>
      </c>
      <c r="L5" s="9" t="n">
        <v>49102976952.772903</v>
      </c>
      <c r="M5" s="9" t="n">
        <v>55931546383.303802</v>
      </c>
      <c r="N5" s="9" t="n">
        <v>64048801250.988602</v>
      </c>
      <c r="O5" s="9" t="n">
        <v>80315196105.030701</v>
      </c>
      <c r="P5" s="9" t="n">
        <v>85758720140.075104</v>
      </c>
      <c r="Q5" s="9" t="n">
        <v>93273868804.442093</v>
      </c>
      <c r="R5" s="9" t="n">
        <v>107124185014.687</v>
      </c>
      <c r="S5" s="9" t="n">
        <v>127788151621.85201</v>
      </c>
      <c r="T5" s="9" t="n">
        <v>148572484430.84399</v>
      </c>
      <c r="U5" s="9" t="n">
        <v>145790160239.16901</v>
      </c>
      <c r="V5" s="9" t="n">
        <v>138370074117.814</v>
      </c>
      <c r="W5" s="9" t="n">
        <v>148990206378.13</v>
      </c>
      <c r="X5" s="9" t="n">
        <v>148684575766.37201</v>
      </c>
      <c r="Y5" s="9" t="n">
        <v>132599958203.578</v>
      </c>
      <c r="Z5" s="9" t="n">
        <v>116369156137.843</v>
      </c>
      <c r="AA5" s="9" t="n">
        <v>120704185097.058</v>
      </c>
      <c r="AB5" s="9" t="n">
        <v>139394998097.32101</v>
      </c>
      <c r="AC5" s="9" t="n">
        <v>152537006725.30701</v>
      </c>
      <c r="AD5" s="9" t="n">
        <v>163946748841.595</v>
      </c>
      <c r="AE5" s="9" t="n">
        <v>175592638593.689</v>
      </c>
      <c r="AF5" s="9" t="n">
        <v>209871446271.267</v>
      </c>
      <c r="AG5" s="9" t="n">
        <v>185848360131.97198</v>
      </c>
      <c r="AH5" s="9" t="n">
        <v>174367148598.34601</v>
      </c>
    </row>
    <row r="6">
      <c r="A6" s="1" t="s">
        <v>6</v>
      </c>
      <c r="B6" s="9" t="n">
        <v>29195497000</v>
      </c>
      <c r="C6" s="9" t="n">
        <v>4424751628</v>
      </c>
      <c r="D6" s="9" t="n">
        <v>3416049686</v>
      </c>
      <c r="E6" s="9" t="n">
        <v>1528142719</v>
      </c>
      <c r="F6" s="9" t="n">
        <v>1267270952</v>
      </c>
      <c r="G6" s="9" t="n">
        <v>1460225780</v>
      </c>
      <c r="H6" s="9" t="n">
        <v>778340876</v>
      </c>
      <c r="I6" s="9" t="n">
        <v>2517801423</v>
      </c>
      <c r="J6" s="9" t="n">
        <v>4646381327</v>
      </c>
      <c r="K6" s="9" t="n">
        <v>5445750285</v>
      </c>
      <c r="L6" s="9" t="n">
        <v>5689381066.9104004</v>
      </c>
      <c r="M6" s="9" t="n">
        <v>6775660226.3093004</v>
      </c>
      <c r="N6" s="9" t="n">
        <v>11643785735.4617</v>
      </c>
      <c r="O6" s="9" t="n">
        <v>14158182547.8395</v>
      </c>
      <c r="P6" s="9" t="n">
        <v>15028138197.9816</v>
      </c>
      <c r="Q6" s="9" t="n">
        <v>9992555465.2838001</v>
      </c>
      <c r="R6" s="9" t="n">
        <v>7704448802.0763998</v>
      </c>
      <c r="S6" s="9" t="n">
        <v>1668792876.8468001</v>
      </c>
      <c r="T6" s="9" t="n">
        <v>3110510262.4036002</v>
      </c>
      <c r="U6" s="9" t="n">
        <v>2361836234.0510998</v>
      </c>
      <c r="V6" s="9" t="n">
        <v>4406229638.8536997</v>
      </c>
      <c r="W6" s="9" t="n">
        <v>4410682355.8125</v>
      </c>
      <c r="X6" s="9" t="n">
        <v>3552314076.5865002</v>
      </c>
      <c r="Y6" s="9" t="n">
        <v>3378189764.6729002</v>
      </c>
      <c r="Z6" s="9" t="n">
        <v>2190473631.8645</v>
      </c>
      <c r="AA6" s="9" t="n">
        <v>1809787851.7249</v>
      </c>
      <c r="AB6" s="9" t="n">
        <v>1764159723.0861001</v>
      </c>
      <c r="AC6" s="9" t="n">
        <v>1940024322.3987999</v>
      </c>
      <c r="AD6" s="9" t="n">
        <v>2286762436.0032001</v>
      </c>
      <c r="AE6" s="9" t="n">
        <v>1630507638.0132</v>
      </c>
      <c r="AF6" s="9" t="n">
        <v>3523902687.1883001</v>
      </c>
      <c r="AG6" s="9" t="n">
        <v>4272561664.6059999</v>
      </c>
      <c r="AH6" s="9" t="n">
        <v>2847472821.4576998</v>
      </c>
    </row>
    <row r="7">
      <c r="A7" s="1" t="s">
        <v>36</v>
      </c>
      <c r="B7" s="9" t="n">
        <f t="shared" ref="B7:AH7" si="0">SUBTOTAL(9,B2:B6)</f>
        <v>120350129405</v>
      </c>
      <c r="C7" s="9" t="n">
        <f t="shared" si="0"/>
        <v>136154193844</v>
      </c>
      <c r="D7" s="9" t="n">
        <f t="shared" si="0"/>
        <v>123406660550</v>
      </c>
      <c r="E7" s="9" t="n">
        <f t="shared" si="0"/>
        <v>121373382142</v>
      </c>
      <c r="F7" s="9" t="n">
        <f t="shared" si="0"/>
        <v>117161902725</v>
      </c>
      <c r="G7" s="9" t="n">
        <f t="shared" si="0"/>
        <v>116592014868</v>
      </c>
      <c r="H7" s="9" t="n">
        <f t="shared" si="0"/>
        <v>118448779098</v>
      </c>
      <c r="I7" s="9" t="n">
        <f t="shared" si="0"/>
        <v>115982151879</v>
      </c>
      <c r="J7" s="9" t="n">
        <f t="shared" si="0"/>
        <v>116965882167</v>
      </c>
      <c r="K7" s="9" t="n">
        <f t="shared" si="0"/>
        <v>122185036488</v>
      </c>
      <c r="L7" s="9" t="n">
        <f t="shared" si="0"/>
        <v>132178486506.38741</v>
      </c>
      <c r="M7" s="9" t="n">
        <f t="shared" si="0"/>
        <v>144014366218.96091</v>
      </c>
      <c r="N7" s="9" t="n">
        <f t="shared" si="0"/>
        <v>169796562606.75461</v>
      </c>
      <c r="O7" s="9" t="n">
        <f t="shared" si="0"/>
        <v>211626247016.09402</v>
      </c>
      <c r="P7" s="9" t="n">
        <f t="shared" si="0"/>
        <v>229748105178.8515</v>
      </c>
      <c r="Q7" s="9" t="n">
        <f t="shared" si="0"/>
        <v>265719260299.30292</v>
      </c>
      <c r="R7" s="9" t="n">
        <f t="shared" si="0"/>
        <v>295225015978.26422</v>
      </c>
      <c r="S7" s="9" t="n">
        <f t="shared" si="0"/>
        <v>328140806112.57037</v>
      </c>
      <c r="T7" s="9" t="n">
        <f t="shared" si="0"/>
        <v>377958711302.50061</v>
      </c>
      <c r="U7" s="9" t="n">
        <f t="shared" si="0"/>
        <v>381531232917.27863</v>
      </c>
      <c r="V7" s="9" t="n">
        <f t="shared" si="0"/>
        <v>362403868841.00812</v>
      </c>
      <c r="W7" s="9" t="n">
        <f t="shared" si="0"/>
        <v>368565915604.16162</v>
      </c>
      <c r="X7" s="9" t="n">
        <f t="shared" si="0"/>
        <v>357636430655.58691</v>
      </c>
      <c r="Y7" s="9" t="n">
        <f t="shared" si="0"/>
        <v>306581052342.68109</v>
      </c>
      <c r="Z7" s="9" t="n">
        <f t="shared" si="0"/>
        <v>283284361979.49921</v>
      </c>
      <c r="AA7" s="9" t="n">
        <f t="shared" si="0"/>
        <v>274184491766.62408</v>
      </c>
      <c r="AB7" s="9" t="n">
        <f t="shared" si="0"/>
        <v>298361786343.23248</v>
      </c>
      <c r="AC7" s="9" t="n">
        <f t="shared" si="0"/>
        <v>320622390402.33771</v>
      </c>
      <c r="AD7" s="9" t="n">
        <f t="shared" si="0"/>
        <v>358955930806.36182</v>
      </c>
      <c r="AE7" s="9" t="n">
        <f t="shared" si="0"/>
        <v>383855495161.94592</v>
      </c>
      <c r="AF7" s="9" t="n">
        <f t="shared" si="0"/>
        <v>421820740243.32538</v>
      </c>
      <c r="AG7" s="9" t="n">
        <f t="shared" si="0"/>
        <v>387062620339.84808</v>
      </c>
      <c r="AH7" s="9" t="n">
        <f t="shared" si="0"/>
        <v>414381679182.2724</v>
      </c>
    </row>
    <row r="9">
      <c r="A9" s="1" t="s">
        <v>124</v>
      </c>
      <c r="B9" s="1" t="n">
        <f t="shared" ref="B9:AH9" si="1">B1</f>
        <v>1990</v>
      </c>
      <c r="C9" s="1" t="n">
        <f t="shared" si="1"/>
        <v>1991</v>
      </c>
      <c r="D9" s="1" t="n">
        <f t="shared" si="1"/>
        <v>1992</v>
      </c>
      <c r="E9" s="1" t="n">
        <f t="shared" si="1"/>
        <v>1993</v>
      </c>
      <c r="F9" s="1" t="n">
        <f t="shared" si="1"/>
        <v>1994</v>
      </c>
      <c r="G9" s="1" t="n">
        <f t="shared" si="1"/>
        <v>1995</v>
      </c>
      <c r="H9" s="1" t="n">
        <f t="shared" si="1"/>
        <v>1996</v>
      </c>
      <c r="I9" s="1" t="n">
        <f t="shared" si="1"/>
        <v>1997</v>
      </c>
      <c r="J9" s="1" t="n">
        <f t="shared" si="1"/>
        <v>1998</v>
      </c>
      <c r="K9" s="1" t="n">
        <f t="shared" si="1"/>
        <v>1999</v>
      </c>
      <c r="L9" s="1" t="n">
        <f t="shared" si="1"/>
        <v>2000</v>
      </c>
      <c r="M9" s="1" t="n">
        <f t="shared" si="1"/>
        <v>2001</v>
      </c>
      <c r="N9" s="1" t="n">
        <f t="shared" si="1"/>
        <v>2002</v>
      </c>
      <c r="O9" s="1" t="n">
        <f t="shared" si="1"/>
        <v>2003</v>
      </c>
      <c r="P9" s="1" t="n">
        <f t="shared" si="1"/>
        <v>2004</v>
      </c>
      <c r="Q9" s="1" t="n">
        <f t="shared" si="1"/>
        <v>2005</v>
      </c>
      <c r="R9" s="1" t="n">
        <f t="shared" si="1"/>
        <v>2006</v>
      </c>
      <c r="S9" s="1" t="n">
        <f t="shared" si="1"/>
        <v>2007</v>
      </c>
      <c r="T9" s="1" t="n">
        <f t="shared" si="1"/>
        <v>2008</v>
      </c>
      <c r="U9" s="1" t="n">
        <f t="shared" si="1"/>
        <v>2009</v>
      </c>
      <c r="V9" s="1" t="n">
        <f t="shared" si="1"/>
        <v>2010</v>
      </c>
      <c r="W9" s="1" t="n">
        <f t="shared" si="1"/>
        <v>2011</v>
      </c>
      <c r="X9" s="1" t="n">
        <f t="shared" si="1"/>
        <v>2012</v>
      </c>
      <c r="Y9" s="1" t="n">
        <f t="shared" si="1"/>
        <v>2013</v>
      </c>
      <c r="Z9" s="1" t="n">
        <f t="shared" si="1"/>
        <v>2014</v>
      </c>
      <c r="AA9" s="1" t="n">
        <f t="shared" si="1"/>
        <v>2015</v>
      </c>
      <c r="AB9" s="1" t="n">
        <f t="shared" si="1"/>
        <v>2016</v>
      </c>
      <c r="AC9" s="1" t="n">
        <f t="shared" si="1"/>
        <v>2017</v>
      </c>
      <c r="AD9" s="1" t="n">
        <f t="shared" si="1"/>
        <v>2018</v>
      </c>
      <c r="AE9" s="1" t="n">
        <f t="shared" si="1"/>
        <v>2019</v>
      </c>
      <c r="AF9" s="1" t="n">
        <f t="shared" si="1"/>
        <v>2020</v>
      </c>
      <c r="AG9" s="1" t="n">
        <f t="shared" si="1"/>
        <v>2021</v>
      </c>
      <c r="AH9" s="1" t="n">
        <f t="shared" si="1"/>
        <v>2022</v>
      </c>
      <c r="AJ9" s="19" t="n">
        <f t="shared" ref="AJ9:AJ15" si="2">AA9</f>
        <v>2015</v>
      </c>
      <c r="AK9" s="19" t="n">
        <f t="shared" ref="AK9:AL15" si="3">AG9</f>
        <v>2021</v>
      </c>
      <c r="AL9" s="19" t="n">
        <f t="shared" si="3"/>
        <v>2022</v>
      </c>
      <c r="AM9" s="19" t="str">
        <f>AK9&amp;"-"&amp;$AL9</f>
        <v>2021-2022</v>
      </c>
      <c r="AN9" s="19" t="str">
        <f>AJ9&amp;"-"&amp;$AL9</f>
        <v>2015-2022</v>
      </c>
      <c r="AO9" s="19" t="str">
        <f>"Share "&amp;AH9</f>
        <v>Share 2022</v>
      </c>
      <c r="AP9" s="1" t="s">
        <v>90</v>
      </c>
      <c r="AQ9" s="1" t="s">
        <v>89</v>
      </c>
    </row>
    <row r="10">
      <c r="A10" s="1" t="s">
        <v>123</v>
      </c>
      <c r="B10" s="66" t="n">
        <f t="shared" ref="B10:AH10" si="4">IF(B2="","",B2/VLOOKUP(B$9,deflator,2,FALSE)/$AI$1)</f>
        <v>8.2984451482916484</v>
      </c>
      <c r="C10" s="66" t="n">
        <f t="shared" si="4"/>
        <v>11.014807771337972</v>
      </c>
      <c r="D10" s="66" t="n">
        <f t="shared" si="4"/>
        <v>9.7711703841698174</v>
      </c>
      <c r="E10" s="66" t="n">
        <f t="shared" si="4"/>
        <v>8.8208780916706804</v>
      </c>
      <c r="F10" s="66" t="n">
        <f t="shared" si="4"/>
        <v>7.8176991220501995</v>
      </c>
      <c r="G10" s="66" t="n">
        <f t="shared" si="4"/>
        <v>8.6949119714762784</v>
      </c>
      <c r="H10" s="66" t="n">
        <f t="shared" si="4"/>
        <v>9.2253932242119312</v>
      </c>
      <c r="I10" s="66" t="n">
        <f t="shared" si="4"/>
        <v>8.5597041814351424</v>
      </c>
      <c r="J10" s="66" t="n">
        <f t="shared" si="4"/>
        <v>9.8394172586161535</v>
      </c>
      <c r="K10" s="66" t="n">
        <f t="shared" si="4"/>
        <v>11.324341921982553</v>
      </c>
      <c r="L10" s="66" t="n">
        <f t="shared" si="4"/>
        <v>17.241656490302301</v>
      </c>
      <c r="M10" s="66" t="n">
        <f t="shared" si="4"/>
        <v>18.705392596696129</v>
      </c>
      <c r="N10" s="66" t="n">
        <f t="shared" si="4"/>
        <v>20.356278953674263</v>
      </c>
      <c r="O10" s="66" t="n">
        <f t="shared" si="4"/>
        <v>31.478517958084151</v>
      </c>
      <c r="P10" s="66" t="n">
        <f t="shared" si="4"/>
        <v>28.01713769400661</v>
      </c>
      <c r="Q10" s="66" t="n">
        <f t="shared" si="4"/>
        <v>41.848112319137975</v>
      </c>
      <c r="R10" s="66" t="n">
        <f t="shared" si="4"/>
        <v>47.607806613789627</v>
      </c>
      <c r="S10" s="66" t="n">
        <f t="shared" si="4"/>
        <v>48.160945655141482</v>
      </c>
      <c r="T10" s="66" t="n">
        <f t="shared" si="4"/>
        <v>57.536997104438065</v>
      </c>
      <c r="U10" s="66" t="n">
        <f t="shared" si="4"/>
        <v>53.016113752577255</v>
      </c>
      <c r="V10" s="66" t="n">
        <f t="shared" si="4"/>
        <v>53.146408596734553</v>
      </c>
      <c r="W10" s="66" t="n">
        <f t="shared" si="4"/>
        <v>46.924297717252529</v>
      </c>
      <c r="X10" s="66" t="n">
        <f t="shared" si="4"/>
        <v>37.345820972519583</v>
      </c>
      <c r="Y10" s="66" t="n">
        <f t="shared" si="4"/>
        <v>27.907585528498497</v>
      </c>
      <c r="Z10" s="66" t="n">
        <f t="shared" si="4"/>
        <v>25.835627411056446</v>
      </c>
      <c r="AA10" s="66" t="n">
        <f t="shared" si="4"/>
        <v>24.032016996473928</v>
      </c>
      <c r="AB10" s="66" t="n">
        <f t="shared" si="4"/>
        <v>24.071440421605981</v>
      </c>
      <c r="AC10" s="66" t="n">
        <f t="shared" si="4"/>
        <v>24.834405014960122</v>
      </c>
      <c r="AD10" s="66" t="n">
        <f t="shared" si="4"/>
        <v>31.397537514881343</v>
      </c>
      <c r="AE10" s="66" t="n">
        <f t="shared" si="4"/>
        <v>37.088115658936871</v>
      </c>
      <c r="AF10" s="66" t="n">
        <f t="shared" si="4"/>
        <v>38.039065703329648</v>
      </c>
      <c r="AG10" s="66" t="n">
        <f t="shared" si="4"/>
        <v>35.997537895383736</v>
      </c>
      <c r="AH10" s="66" t="n">
        <f t="shared" si="4"/>
        <v>38.669166416690807</v>
      </c>
      <c r="AI10" s="36" t="str">
        <f t="shared" ref="AI10:AI15" si="5">A10</f>
        <v>1 Offer</v>
      </c>
      <c r="AJ10" s="55" t="n">
        <f t="shared" si="2"/>
        <v>24.032016996473928</v>
      </c>
      <c r="AK10" s="55" t="n">
        <f t="shared" si="3"/>
        <v>35.997537895383736</v>
      </c>
      <c r="AL10" s="55" t="n">
        <f t="shared" si="3"/>
        <v>38.669166416690807</v>
      </c>
      <c r="AM10" s="39" t="n">
        <f t="shared" ref="AM10:AM17" si="6">(AL10/AK10)-1</f>
        <v>7.4216979202060163E-2</v>
      </c>
      <c r="AN10" s="39" t="n">
        <f t="shared" ref="AN10:AN17" si="7">(AL10/AJ10)-1</f>
        <v>0.60906870290431714</v>
      </c>
      <c r="AO10" s="16" t="n">
        <f t="shared" ref="AO10:AO15" si="8">AH19</f>
        <v>9.3317751144305669E-2</v>
      </c>
      <c r="AP10" s="16" t="n">
        <f t="shared" ref="AP10:AP15" si="9">AG19</f>
        <v>8.6975520552834154E-2</v>
      </c>
      <c r="AQ10" s="16" t="n">
        <f t="shared" ref="AQ10:AQ15" si="10">AA19</f>
        <v>7.3074536221084077E-2</v>
      </c>
    </row>
    <row r="11">
      <c r="A11" s="1" t="s">
        <v>122</v>
      </c>
      <c r="B11" s="66" t="n">
        <f t="shared" ref="B11:AH11" si="11">IF(B3="","",B3/VLOOKUP(B$9,deflator,2,FALSE)/$AI$1)</f>
        <v>86.668262131793796</v>
      </c>
      <c r="C11" s="66" t="n">
        <f t="shared" si="11"/>
        <v>125.98753861622248</v>
      </c>
      <c r="D11" s="66" t="n">
        <f t="shared" si="11"/>
        <v>115.38216935113564</v>
      </c>
      <c r="E11" s="66" t="n">
        <f t="shared" si="11"/>
        <v>106.29126305635161</v>
      </c>
      <c r="F11" s="66" t="n">
        <f t="shared" si="11"/>
        <v>104.74206871502035</v>
      </c>
      <c r="G11" s="66" t="n">
        <f t="shared" si="11"/>
        <v>101.3642054664132</v>
      </c>
      <c r="H11" s="66" t="n">
        <f t="shared" si="11"/>
        <v>104.92935415791064</v>
      </c>
      <c r="I11" s="66" t="n">
        <f t="shared" si="11"/>
        <v>56.180315386308138</v>
      </c>
      <c r="J11" s="66" t="n">
        <f t="shared" si="11"/>
        <v>52.207925444376762</v>
      </c>
      <c r="K11" s="66" t="n">
        <f t="shared" si="11"/>
        <v>52.181257336515223</v>
      </c>
      <c r="L11" s="66" t="n">
        <f t="shared" si="11"/>
        <v>54.612706544257826</v>
      </c>
      <c r="M11" s="66" t="n">
        <f t="shared" si="11"/>
        <v>48.336542678039208</v>
      </c>
      <c r="N11" s="66" t="n">
        <f t="shared" si="11"/>
        <v>55.689914190964885</v>
      </c>
      <c r="O11" s="66" t="n">
        <f t="shared" si="11"/>
        <v>60.425093594360114</v>
      </c>
      <c r="P11" s="66" t="n">
        <f t="shared" si="11"/>
        <v>58.851466833593527</v>
      </c>
      <c r="Q11" s="66" t="n">
        <f t="shared" si="11"/>
        <v>72.105219494162355</v>
      </c>
      <c r="R11" s="66" t="n">
        <f t="shared" si="11"/>
        <v>73.950182370514312</v>
      </c>
      <c r="S11" s="66" t="n">
        <f t="shared" si="11"/>
        <v>73.723433946660506</v>
      </c>
      <c r="T11" s="66" t="n">
        <f t="shared" si="11"/>
        <v>74.1661798361244</v>
      </c>
      <c r="U11" s="66" t="n">
        <f t="shared" si="11"/>
        <v>74.158337014455157</v>
      </c>
      <c r="V11" s="66" t="n">
        <f t="shared" si="11"/>
        <v>68.008516568844144</v>
      </c>
      <c r="W11" s="66" t="n">
        <f t="shared" si="11"/>
        <v>70.774653403251506</v>
      </c>
      <c r="X11" s="66" t="n">
        <f t="shared" si="11"/>
        <v>66.131841054901074</v>
      </c>
      <c r="Y11" s="66" t="n">
        <f t="shared" si="11"/>
        <v>59.901585979369329</v>
      </c>
      <c r="Z11" s="66" t="n">
        <f t="shared" si="11"/>
        <v>57.758242806429152</v>
      </c>
      <c r="AA11" s="66" t="n">
        <f t="shared" si="11"/>
        <v>49.41443763783812</v>
      </c>
      <c r="AB11" s="66" t="n">
        <f t="shared" si="11"/>
        <v>57.19005577442784</v>
      </c>
      <c r="AC11" s="66" t="n">
        <f t="shared" si="11"/>
        <v>56.157174487848536</v>
      </c>
      <c r="AD11" s="66" t="n">
        <f t="shared" si="11"/>
        <v>59.238678750779854</v>
      </c>
      <c r="AE11" s="66" t="n">
        <f t="shared" si="11"/>
        <v>53.033090549868746</v>
      </c>
      <c r="AF11" s="66" t="n">
        <f t="shared" si="11"/>
        <v>49.557150363643267</v>
      </c>
      <c r="AG11" s="66" t="n">
        <f t="shared" si="11"/>
        <v>46.353782984947252</v>
      </c>
      <c r="AH11" s="66" t="n">
        <f t="shared" si="11"/>
        <v>49.301236208286902</v>
      </c>
      <c r="AI11" s="20" t="str">
        <f t="shared" si="5"/>
        <v>2 Offers</v>
      </c>
      <c r="AJ11" s="55" t="n">
        <f t="shared" si="2"/>
        <v>49.41443763783812</v>
      </c>
      <c r="AK11" s="55" t="n">
        <f t="shared" si="3"/>
        <v>46.353782984947252</v>
      </c>
      <c r="AL11" s="55" t="n">
        <f t="shared" si="3"/>
        <v>49.301236208286902</v>
      </c>
      <c r="AM11" s="39" t="n">
        <f t="shared" si="6"/>
        <v>6.3586034052426577E-2</v>
      </c>
      <c r="AN11" s="39" t="n">
        <f t="shared" si="7"/>
        <v>-2.2908573882977068E-3</v>
      </c>
      <c r="AO11" s="16" t="n">
        <f t="shared" si="8"/>
        <v>0.11897542455442622</v>
      </c>
      <c r="AP11" s="16" t="n">
        <f t="shared" si="9"/>
        <v>0.11199778208236583</v>
      </c>
      <c r="AQ11" s="16" t="n">
        <f t="shared" si="10"/>
        <v>0.15025526627833663</v>
      </c>
    </row>
    <row r="12">
      <c r="A12" s="1" t="s">
        <v>121</v>
      </c>
      <c r="B12" s="66" t="n">
        <f t="shared" ref="B12:AH12" si="12">IF(B4="","",B4/VLOOKUP(B$9,deflator,2,FALSE)/$AI$1)</f>
        <v>8.1384448821214203E-4</v>
      </c>
      <c r="C12" s="66" t="str">
        <f t="shared" si="12"/>
      </c>
      <c r="D12" s="66" t="str">
        <f t="shared" si="12"/>
      </c>
      <c r="E12" s="66" t="str">
        <f t="shared" si="12"/>
      </c>
      <c r="F12" s="66" t="str">
        <f t="shared" si="12"/>
      </c>
      <c r="G12" s="66" t="n">
        <f t="shared" si="12"/>
        <v>5.8186094111992862E-3</v>
      </c>
      <c r="H12" s="66" t="n">
        <f t="shared" si="12"/>
        <v>0.43584450114720802</v>
      </c>
      <c r="I12" s="66" t="n">
        <f t="shared" si="12"/>
        <v>44.726791896104899</v>
      </c>
      <c r="J12" s="66" t="n">
        <f t="shared" si="12"/>
        <v>45.991141641935897</v>
      </c>
      <c r="K12" s="66" t="n">
        <f t="shared" si="12"/>
        <v>50.680164339986078</v>
      </c>
      <c r="L12" s="66" t="n">
        <f t="shared" si="12"/>
        <v>53.18073019670576</v>
      </c>
      <c r="M12" s="66" t="n">
        <f t="shared" si="12"/>
        <v>61.218250311140167</v>
      </c>
      <c r="N12" s="66" t="n">
        <f t="shared" si="12"/>
        <v>70.09406644124833</v>
      </c>
      <c r="O12" s="66" t="n">
        <f t="shared" si="12"/>
        <v>86.618420393607067</v>
      </c>
      <c r="P12" s="66" t="n">
        <f t="shared" si="12"/>
        <v>104.95858434961671</v>
      </c>
      <c r="Q12" s="66" t="n">
        <f t="shared" si="12"/>
        <v>120.57246944502027</v>
      </c>
      <c r="R12" s="66" t="n">
        <f t="shared" si="12"/>
        <v>130.66046770419047</v>
      </c>
      <c r="S12" s="66" t="n">
        <f t="shared" si="12"/>
        <v>148.48798576524513</v>
      </c>
      <c r="T12" s="66" t="n">
        <f t="shared" si="12"/>
        <v>169.92592204144924</v>
      </c>
      <c r="U12" s="66" t="n">
        <f t="shared" si="12"/>
        <v>180.79418869101147</v>
      </c>
      <c r="V12" s="66" t="n">
        <f t="shared" si="12"/>
        <v>166.16794269445984</v>
      </c>
      <c r="W12" s="66" t="n">
        <f t="shared" si="12"/>
        <v>158.2249981806103</v>
      </c>
      <c r="X12" s="66" t="n">
        <f t="shared" si="12"/>
        <v>155.18197966856999</v>
      </c>
      <c r="Y12" s="66" t="n">
        <f t="shared" si="12"/>
        <v>123.17014439433154</v>
      </c>
      <c r="Z12" s="66" t="n">
        <f t="shared" si="12"/>
        <v>116.24992102987191</v>
      </c>
      <c r="AA12" s="66" t="n">
        <f t="shared" si="12"/>
        <v>108.4743801588384</v>
      </c>
      <c r="AB12" s="66" t="n">
        <f t="shared" si="12"/>
        <v>105.74518263204797</v>
      </c>
      <c r="AC12" s="66" t="n">
        <f t="shared" si="12"/>
        <v>113.1864725989447</v>
      </c>
      <c r="AD12" s="66" t="n">
        <f t="shared" si="12"/>
        <v>129.43573049490266</v>
      </c>
      <c r="AE12" s="66" t="n">
        <f t="shared" si="12"/>
        <v>141.3018790396207</v>
      </c>
      <c r="AF12" s="66" t="n">
        <f t="shared" si="12"/>
        <v>142.7619508526985</v>
      </c>
      <c r="AG12" s="66" t="n">
        <f t="shared" si="12"/>
        <v>128.2359942953079</v>
      </c>
      <c r="AH12" s="66" t="n">
        <f t="shared" si="12"/>
        <v>149.19665513749101</v>
      </c>
      <c r="AI12" s="20" t="str">
        <f t="shared" si="5"/>
        <v>3+ Offers</v>
      </c>
      <c r="AJ12" s="55" t="n">
        <f t="shared" si="2"/>
        <v>108.4743801588384</v>
      </c>
      <c r="AK12" s="55" t="n">
        <f t="shared" si="3"/>
        <v>128.2359942953079</v>
      </c>
      <c r="AL12" s="55" t="n">
        <f t="shared" si="3"/>
        <v>149.19665513749101</v>
      </c>
      <c r="AM12" s="39" t="n">
        <f t="shared" si="6"/>
        <v>0.16345380216660477</v>
      </c>
      <c r="AN12" s="39" t="n">
        <f t="shared" si="7"/>
        <v>0.37540915116567808</v>
      </c>
      <c r="AO12" s="16" t="n">
        <f t="shared" si="8"/>
        <v>0.36004645628134652</v>
      </c>
      <c r="AP12" s="16" t="n">
        <f t="shared" si="9"/>
        <v>0.30983764472611242</v>
      </c>
      <c r="AQ12" s="16" t="n">
        <f t="shared" si="10"/>
        <v>0.32983977263080827</v>
      </c>
    </row>
    <row r="13">
      <c r="A13" s="1" t="s">
        <v>120</v>
      </c>
      <c r="B13" s="66" t="n">
        <f t="shared" ref="B13:AH13" si="13">IF(B5="","",B5/VLOOKUP(B$9,deflator,2,FALSE)/$AI$1)</f>
        <v>86.205188217420755</v>
      </c>
      <c r="C13" s="66" t="n">
        <f t="shared" si="13"/>
        <v>115.796932367075</v>
      </c>
      <c r="D13" s="66" t="n">
        <f t="shared" si="13"/>
        <v>99.503478761014307</v>
      </c>
      <c r="E13" s="66" t="n">
        <f t="shared" si="13"/>
        <v>104.12247552469773</v>
      </c>
      <c r="F13" s="66" t="n">
        <f t="shared" si="13"/>
        <v>94.926882326142007</v>
      </c>
      <c r="G13" s="66" t="n">
        <f t="shared" si="13"/>
        <v>91.780340257214732</v>
      </c>
      <c r="H13" s="66" t="n">
        <f t="shared" si="13"/>
        <v>87.899682682040137</v>
      </c>
      <c r="I13" s="66" t="n">
        <f t="shared" si="13"/>
        <v>82.377517833437125</v>
      </c>
      <c r="J13" s="66" t="n">
        <f t="shared" si="13"/>
        <v>79.528081608464731</v>
      </c>
      <c r="K13" s="66" t="n">
        <f t="shared" si="13"/>
        <v>78.361431143930247</v>
      </c>
      <c r="L13" s="66" t="n">
        <f t="shared" si="13"/>
        <v>79.337155395718227</v>
      </c>
      <c r="M13" s="66" t="n">
        <f t="shared" si="13"/>
        <v>88.23073581336601</v>
      </c>
      <c r="N13" s="66" t="n">
        <f t="shared" si="13"/>
        <v>99.465600462525103</v>
      </c>
      <c r="O13" s="66" t="n">
        <f t="shared" si="13"/>
        <v>122.38737476202171</v>
      </c>
      <c r="P13" s="66" t="n">
        <f t="shared" si="13"/>
        <v>127.5643234629041</v>
      </c>
      <c r="Q13" s="66" t="n">
        <f t="shared" si="13"/>
        <v>134.65525965851751</v>
      </c>
      <c r="R13" s="66" t="n">
        <f t="shared" si="13"/>
        <v>149.77404920586747</v>
      </c>
      <c r="S13" s="66" t="n">
        <f t="shared" si="13"/>
        <v>173.8962819588703</v>
      </c>
      <c r="T13" s="66" t="n">
        <f t="shared" si="13"/>
        <v>198.04946497984875</v>
      </c>
      <c r="U13" s="66" t="n">
        <f t="shared" si="13"/>
        <v>192.38556942485079</v>
      </c>
      <c r="V13" s="66" t="n">
        <f t="shared" si="13"/>
        <v>181.01956603793857</v>
      </c>
      <c r="W13" s="66" t="n">
        <f t="shared" si="13"/>
        <v>191.06249165594167</v>
      </c>
      <c r="X13" s="66" t="n">
        <f t="shared" si="13"/>
        <v>187.23848622686717</v>
      </c>
      <c r="Y13" s="66" t="n">
        <f t="shared" si="13"/>
        <v>163.98225207849455</v>
      </c>
      <c r="Z13" s="66" t="n">
        <f t="shared" si="13"/>
        <v>141.17888088125159</v>
      </c>
      <c r="AA13" s="66" t="n">
        <f t="shared" si="13"/>
        <v>144.77834115050655</v>
      </c>
      <c r="AB13" s="66" t="n">
        <f t="shared" si="13"/>
        <v>165.82289930121507</v>
      </c>
      <c r="AC13" s="66" t="n">
        <f t="shared" si="13"/>
        <v>178.27364516471775</v>
      </c>
      <c r="AD13" s="66" t="n">
        <f t="shared" si="13"/>
        <v>187.21267754346616</v>
      </c>
      <c r="AE13" s="66" t="n">
        <f t="shared" si="13"/>
        <v>196.65938262155473</v>
      </c>
      <c r="AF13" s="66" t="n">
        <f t="shared" si="13"/>
        <v>231.9563914636098</v>
      </c>
      <c r="AG13" s="66" t="n">
        <f t="shared" si="13"/>
        <v>198.72534602614061</v>
      </c>
      <c r="AH13" s="66" t="n">
        <f t="shared" si="13"/>
        <v>174.36714859834601</v>
      </c>
      <c r="AI13" s="20" t="str">
        <f t="shared" si="5"/>
        <v>No Comp.</v>
      </c>
      <c r="AJ13" s="55" t="n">
        <f t="shared" si="2"/>
        <v>144.77834115050655</v>
      </c>
      <c r="AK13" s="55" t="n">
        <f t="shared" si="3"/>
        <v>198.72534602614061</v>
      </c>
      <c r="AL13" s="55" t="n">
        <f t="shared" si="3"/>
        <v>174.36714859834601</v>
      </c>
      <c r="AM13" s="39" t="n">
        <f t="shared" si="6"/>
        <v>-0.12257217267388976</v>
      </c>
      <c r="AN13" s="39" t="n">
        <f t="shared" si="7"/>
        <v>0.2043731625373435</v>
      </c>
      <c r="AO13" s="16" t="n">
        <f t="shared" si="8"/>
        <v>0.42078874949885953</v>
      </c>
      <c r="AP13" s="16" t="n">
        <f t="shared" si="9"/>
        <v>0.48015062774285383</v>
      </c>
      <c r="AQ13" s="16" t="n">
        <f t="shared" si="10"/>
        <v>0.44022980409773516</v>
      </c>
    </row>
    <row r="14">
      <c r="A14" s="1" t="s">
        <v>6</v>
      </c>
      <c r="B14" s="66" t="n">
        <f t="shared" ref="B14:AH14" si="14">IF(B6="","",B6/VLOOKUP(B$9,deflator,2,FALSE)/$AI$1)</f>
        <v>58.026971888550285</v>
      </c>
      <c r="C14" s="66" t="n">
        <f t="shared" si="14"/>
        <v>8.4914503653074433</v>
      </c>
      <c r="D14" s="66" t="n">
        <f t="shared" si="14"/>
        <v>6.3958242128789919</v>
      </c>
      <c r="E14" s="66" t="n">
        <f t="shared" si="14"/>
        <v>2.7954534100323865</v>
      </c>
      <c r="F14" s="66" t="n">
        <f t="shared" si="14"/>
        <v>2.2688005532011446</v>
      </c>
      <c r="G14" s="66" t="n">
        <f t="shared" si="14"/>
        <v>2.5600199420665199</v>
      </c>
      <c r="H14" s="66" t="n">
        <f t="shared" si="14"/>
        <v>1.3393887204643493</v>
      </c>
      <c r="I14" s="66" t="n">
        <f t="shared" si="14"/>
        <v>4.2570721407910117</v>
      </c>
      <c r="J14" s="66" t="n">
        <f t="shared" si="14"/>
        <v>7.7591672247264389</v>
      </c>
      <c r="K14" s="66" t="n">
        <f t="shared" si="14"/>
        <v>8.9820999832146118</v>
      </c>
      <c r="L14" s="66" t="n">
        <f t="shared" si="14"/>
        <v>9.1925039543949207</v>
      </c>
      <c r="M14" s="66" t="n">
        <f t="shared" si="14"/>
        <v>10.688449114059971</v>
      </c>
      <c r="N14" s="66" t="n">
        <f t="shared" si="14"/>
        <v>18.082401500321698</v>
      </c>
      <c r="O14" s="66" t="n">
        <f t="shared" si="14"/>
        <v>21.574781329868561</v>
      </c>
      <c r="P14" s="66" t="n">
        <f t="shared" si="14"/>
        <v>22.354044918129659</v>
      </c>
      <c r="Q14" s="66" t="n">
        <f t="shared" si="14"/>
        <v>14.425799723725488</v>
      </c>
      <c r="R14" s="66" t="n">
        <f t="shared" si="14"/>
        <v>10.771857856636867</v>
      </c>
      <c r="S14" s="66" t="n">
        <f t="shared" si="14"/>
        <v>2.2709216227013744</v>
      </c>
      <c r="T14" s="66" t="n">
        <f t="shared" si="14"/>
        <v>4.1463592376696621</v>
      </c>
      <c r="U14" s="66" t="n">
        <f t="shared" si="14"/>
        <v>3.1166932530340152</v>
      </c>
      <c r="V14" s="66" t="n">
        <f t="shared" si="14"/>
        <v>5.7643517369924808</v>
      </c>
      <c r="W14" s="66" t="n">
        <f t="shared" si="14"/>
        <v>5.656183592803826</v>
      </c>
      <c r="X14" s="66" t="n">
        <f t="shared" si="14"/>
        <v>4.4734291157918493</v>
      </c>
      <c r="Y14" s="66" t="n">
        <f t="shared" si="14"/>
        <v>4.1777024145746218</v>
      </c>
      <c r="Z14" s="66" t="n">
        <f t="shared" si="14"/>
        <v>2.6574792342758409</v>
      </c>
      <c r="AA14" s="66" t="n">
        <f t="shared" si="14"/>
        <v>2.1707456356743697</v>
      </c>
      <c r="AB14" s="66" t="n">
        <f t="shared" si="14"/>
        <v>2.0986268094664728</v>
      </c>
      <c r="AC14" s="66" t="n">
        <f t="shared" si="14"/>
        <v>2.2673527892485237</v>
      </c>
      <c r="AD14" s="66" t="n">
        <f t="shared" si="14"/>
        <v>2.6112803186089293</v>
      </c>
      <c r="AE14" s="66" t="n">
        <f t="shared" si="14"/>
        <v>1.8261279517154545</v>
      </c>
      <c r="AF14" s="66" t="n">
        <f t="shared" si="14"/>
        <v>3.8947258701052894</v>
      </c>
      <c r="AG14" s="66" t="n">
        <f t="shared" si="14"/>
        <v>4.5685971865122941</v>
      </c>
      <c r="AH14" s="66" t="n">
        <f t="shared" si="14"/>
        <v>2.8474728214576999</v>
      </c>
      <c r="AI14" s="20" t="str">
        <f t="shared" si="5"/>
        <v>Unlabeled</v>
      </c>
      <c r="AJ14" s="55" t="n">
        <f t="shared" si="2"/>
        <v>2.1707456356743697</v>
      </c>
      <c r="AK14" s="55" t="n">
        <f t="shared" si="3"/>
        <v>4.5685971865122941</v>
      </c>
      <c r="AL14" s="55" t="n">
        <f t="shared" si="3"/>
        <v>2.8474728214576999</v>
      </c>
      <c r="AM14" s="39" t="n">
        <f t="shared" si="6"/>
        <v>-0.37672928796082261</v>
      </c>
      <c r="AN14" s="39" t="n">
        <f t="shared" si="7"/>
        <v>0.31174872571981305</v>
      </c>
      <c r="AO14" s="16" t="n">
        <f t="shared" si="8"/>
        <v>6.8716185210620602E-3</v>
      </c>
      <c r="AP14" s="16" t="n">
        <f t="shared" si="9"/>
        <v>1.1038424895833683E-2</v>
      </c>
      <c r="AQ14" s="16" t="n">
        <f t="shared" si="10"/>
        <v>6.600620772035954E-3</v>
      </c>
    </row>
    <row r="15">
      <c r="A15" s="1" t="s">
        <v>36</v>
      </c>
      <c r="B15" s="66" t="n">
        <f t="shared" ref="B15:AH15" si="15">IF(B7="","",B7/VLOOKUP(B$9,deflator,2,FALSE)/$AI$1)</f>
        <v>239.19968123054471</v>
      </c>
      <c r="C15" s="66" t="n">
        <f t="shared" si="15"/>
        <v>261.29072911994291</v>
      </c>
      <c r="D15" s="66" t="n">
        <f t="shared" si="15"/>
        <v>231.05264270919878</v>
      </c>
      <c r="E15" s="66" t="n">
        <f t="shared" si="15"/>
        <v>222.03007008275242</v>
      </c>
      <c r="F15" s="66" t="n">
        <f t="shared" si="15"/>
        <v>209.75545071641369</v>
      </c>
      <c r="G15" s="66" t="n">
        <f t="shared" si="15"/>
        <v>204.40529624658194</v>
      </c>
      <c r="H15" s="66" t="n">
        <f t="shared" si="15"/>
        <v>203.82966328577427</v>
      </c>
      <c r="I15" s="66" t="n">
        <f t="shared" si="15"/>
        <v>196.10140143807629</v>
      </c>
      <c r="J15" s="66" t="n">
        <f t="shared" si="15"/>
        <v>195.32573317812</v>
      </c>
      <c r="K15" s="66" t="n">
        <f t="shared" si="15"/>
        <v>201.52929472562869</v>
      </c>
      <c r="L15" s="66" t="n">
        <f t="shared" si="15"/>
        <v>213.56475258137903</v>
      </c>
      <c r="M15" s="66" t="n">
        <f t="shared" si="15"/>
        <v>227.17937051330151</v>
      </c>
      <c r="N15" s="66" t="n">
        <f t="shared" si="15"/>
        <v>263.68826154873426</v>
      </c>
      <c r="O15" s="66" t="n">
        <f t="shared" si="15"/>
        <v>322.48418803794164</v>
      </c>
      <c r="P15" s="66" t="n">
        <f t="shared" si="15"/>
        <v>341.74555725825059</v>
      </c>
      <c r="Q15" s="66" t="n">
        <f t="shared" si="15"/>
        <v>383.60686064056364</v>
      </c>
      <c r="R15" s="66" t="n">
        <f t="shared" si="15"/>
        <v>412.76436375099877</v>
      </c>
      <c r="S15" s="66" t="n">
        <f t="shared" si="15"/>
        <v>446.53956894861869</v>
      </c>
      <c r="T15" s="66" t="n">
        <f t="shared" si="15"/>
        <v>503.82492319953013</v>
      </c>
      <c r="U15" s="66" t="n">
        <f t="shared" si="15"/>
        <v>503.47090213592872</v>
      </c>
      <c r="V15" s="66" t="n">
        <f t="shared" si="15"/>
        <v>474.10678563496958</v>
      </c>
      <c r="W15" s="66" t="n">
        <f t="shared" si="15"/>
        <v>472.64262454985987</v>
      </c>
      <c r="X15" s="66" t="n">
        <f t="shared" si="15"/>
        <v>450.37155703864966</v>
      </c>
      <c r="Y15" s="66" t="n">
        <f t="shared" si="15"/>
        <v>379.13927039526857</v>
      </c>
      <c r="Z15" s="66" t="n">
        <f t="shared" si="15"/>
        <v>343.68015136288494</v>
      </c>
      <c r="AA15" s="66" t="n">
        <f t="shared" si="15"/>
        <v>328.86992157933133</v>
      </c>
      <c r="AB15" s="66" t="n">
        <f t="shared" si="15"/>
        <v>354.92820493876343</v>
      </c>
      <c r="AC15" s="66" t="n">
        <f t="shared" si="15"/>
        <v>374.71905005571961</v>
      </c>
      <c r="AD15" s="66" t="n">
        <f t="shared" si="15"/>
        <v>409.89590462263897</v>
      </c>
      <c r="AE15" s="66" t="n">
        <f t="shared" si="15"/>
        <v>429.90859582169651</v>
      </c>
      <c r="AF15" s="66" t="n">
        <f t="shared" si="15"/>
        <v>466.2092842533865</v>
      </c>
      <c r="AG15" s="66" t="n">
        <f t="shared" si="15"/>
        <v>413.88125838829183</v>
      </c>
      <c r="AH15" s="66" t="n">
        <f t="shared" si="15"/>
        <v>414.38167918227242</v>
      </c>
      <c r="AI15" s="20" t="str">
        <f t="shared" si="5"/>
        <v>Grand Total</v>
      </c>
      <c r="AJ15" s="55" t="n">
        <f t="shared" si="2"/>
        <v>328.86992157933133</v>
      </c>
      <c r="AK15" s="55" t="n">
        <f t="shared" si="3"/>
        <v>413.88125838829183</v>
      </c>
      <c r="AL15" s="55" t="n">
        <f t="shared" si="3"/>
        <v>414.38167918227242</v>
      </c>
      <c r="AM15" s="39" t="n">
        <f t="shared" si="6"/>
        <v>1.2090926656822543E-3</v>
      </c>
      <c r="AN15" s="39" t="n">
        <f t="shared" si="7"/>
        <v>0.26001696108992922</v>
      </c>
      <c r="AO15" s="16" t="b">
        <f t="shared" si="8"/>
        <v>1</v>
      </c>
      <c r="AP15" s="16" t="b">
        <f t="shared" si="9"/>
        <v>1</v>
      </c>
      <c r="AQ15" s="16" t="b">
        <f t="shared" si="10"/>
        <v>1</v>
      </c>
    </row>
    <row r="16">
      <c r="A16" s="1" t="s">
        <v>100</v>
      </c>
      <c r="B16" s="66" t="b">
        <f t="shared" ref="B16:AH16" si="16">SUM(B10:B14)=B15</f>
        <v>1</v>
      </c>
      <c r="C16" s="66" t="b">
        <f t="shared" si="16"/>
        <v>1</v>
      </c>
      <c r="D16" s="66" t="b">
        <f t="shared" si="16"/>
        <v>1</v>
      </c>
      <c r="E16" s="66" t="b">
        <f t="shared" si="16"/>
        <v>1</v>
      </c>
      <c r="F16" s="66" t="b">
        <f t="shared" si="16"/>
        <v>1</v>
      </c>
      <c r="G16" s="66" t="b">
        <f t="shared" si="16"/>
        <v>1</v>
      </c>
      <c r="H16" s="66" t="b">
        <f t="shared" si="16"/>
        <v>1</v>
      </c>
      <c r="I16" s="66" t="b">
        <f t="shared" si="16"/>
        <v>1</v>
      </c>
      <c r="J16" s="66" t="b">
        <f t="shared" si="16"/>
        <v>1</v>
      </c>
      <c r="K16" s="66" t="b">
        <f t="shared" si="16"/>
        <v>1</v>
      </c>
      <c r="L16" s="66" t="b">
        <f t="shared" si="16"/>
        <v>1</v>
      </c>
      <c r="M16" s="66" t="b">
        <f t="shared" si="16"/>
        <v>0</v>
      </c>
      <c r="N16" s="66" t="b">
        <f t="shared" si="16"/>
        <v>1</v>
      </c>
      <c r="O16" s="66" t="b">
        <f t="shared" si="16"/>
        <v>1</v>
      </c>
      <c r="P16" s="66" t="b">
        <f t="shared" si="16"/>
        <v>1</v>
      </c>
      <c r="Q16" s="66" t="b">
        <f t="shared" si="16"/>
        <v>1</v>
      </c>
      <c r="R16" s="66" t="b">
        <f t="shared" si="16"/>
        <v>1</v>
      </c>
      <c r="S16" s="66" t="b">
        <f t="shared" si="16"/>
        <v>1</v>
      </c>
      <c r="T16" s="66" t="b">
        <f t="shared" si="16"/>
        <v>1</v>
      </c>
      <c r="U16" s="66" t="b">
        <f t="shared" si="16"/>
        <v>1</v>
      </c>
      <c r="V16" s="66" t="b">
        <f t="shared" si="16"/>
        <v>1</v>
      </c>
      <c r="W16" s="66" t="b">
        <f t="shared" si="16"/>
        <v>1</v>
      </c>
      <c r="X16" s="66" t="b">
        <f t="shared" si="16"/>
        <v>1</v>
      </c>
      <c r="Y16" s="66" t="b">
        <f t="shared" si="16"/>
        <v>1</v>
      </c>
      <c r="Z16" s="66" t="b">
        <f t="shared" si="16"/>
        <v>1</v>
      </c>
      <c r="AA16" s="66" t="b">
        <f t="shared" si="16"/>
        <v>1</v>
      </c>
      <c r="AB16" s="66" t="b">
        <f t="shared" si="16"/>
        <v>1</v>
      </c>
      <c r="AC16" s="66" t="b">
        <f t="shared" si="16"/>
        <v>1</v>
      </c>
      <c r="AD16" s="66" t="b">
        <f t="shared" si="16"/>
        <v>1</v>
      </c>
      <c r="AE16" s="66" t="b">
        <f t="shared" si="16"/>
        <v>1</v>
      </c>
      <c r="AF16" s="66" t="b">
        <f t="shared" si="16"/>
        <v>1</v>
      </c>
      <c r="AG16" s="66" t="b">
        <f t="shared" si="16"/>
        <v>1</v>
      </c>
      <c r="AH16" s="66" t="b">
        <f t="shared" si="16"/>
        <v>1</v>
      </c>
      <c r="AI16" s="32" t="s">
        <v>126</v>
      </c>
      <c r="AJ16" s="20" t="n">
        <f>SUM(AA11:AA12)</f>
        <v>157.88881779667651</v>
      </c>
      <c r="AK16" s="26" t="n">
        <f>SUM(AK11:AK12)</f>
        <v>174.58977728025516</v>
      </c>
      <c r="AL16" s="26" t="n">
        <f>SUM(AL11:AL12)</f>
        <v>198.4978913457779</v>
      </c>
      <c r="AM16" s="39" t="n">
        <f t="shared" si="6"/>
        <v>0.13693879697861644</v>
      </c>
      <c r="AN16" s="39" t="n">
        <f t="shared" si="7"/>
        <v>0.25720044089123717</v>
      </c>
      <c r="AO16" s="8" t="n">
        <f>SUM(AO11:AO12)</f>
        <v>0.47902188083577274</v>
      </c>
      <c r="AP16" s="8" t="n">
        <f>SUM(AP11:AP12)</f>
        <v>0.42183542680847824</v>
      </c>
      <c r="AQ16" s="8" t="n">
        <f>SUM(AQ11:AQ12)</f>
        <v>0.4800950389091449</v>
      </c>
    </row>
    <row r="17">
      <c r="AI17" s="32" t="s">
        <v>125</v>
      </c>
      <c r="AJ17" s="64" t="n">
        <f>SUM(AA10:AA12)</f>
        <v>181.92083479315045</v>
      </c>
      <c r="AK17" s="26" t="n">
        <f>SUM(AK10:AK12)</f>
        <v>210.58731517563888</v>
      </c>
      <c r="AL17" s="26" t="n">
        <f>SUM(AL10:AL12)</f>
        <v>237.16705776246872</v>
      </c>
      <c r="AM17" s="39" t="n">
        <f t="shared" si="6"/>
        <v>0.12621720621995292</v>
      </c>
      <c r="AN17" s="39" t="n">
        <f t="shared" si="7"/>
        <v>0.30368276966261121</v>
      </c>
      <c r="AO17" s="8" t="n">
        <f>SUM(AO10:AO12)</f>
        <v>0.57233963198007842</v>
      </c>
      <c r="AP17" s="8" t="n">
        <f>SUM(AP10:AP12)</f>
        <v>0.50881094736131238</v>
      </c>
      <c r="AQ17" s="8" t="n">
        <f>SUM(AQ10:AQ12)</f>
        <v>0.55316957513022902</v>
      </c>
    </row>
    <row r="18">
      <c r="A18" s="1" t="s">
        <v>124</v>
      </c>
      <c r="B18" s="1" t="n">
        <f t="shared" ref="B18:AH18" si="17">B9</f>
        <v>1990</v>
      </c>
      <c r="C18" s="1" t="n">
        <f t="shared" si="17"/>
        <v>1991</v>
      </c>
      <c r="D18" s="1" t="n">
        <f t="shared" si="17"/>
        <v>1992</v>
      </c>
      <c r="E18" s="1" t="n">
        <f t="shared" si="17"/>
        <v>1993</v>
      </c>
      <c r="F18" s="1" t="n">
        <f t="shared" si="17"/>
        <v>1994</v>
      </c>
      <c r="G18" s="1" t="n">
        <f t="shared" si="17"/>
        <v>1995</v>
      </c>
      <c r="H18" s="1" t="n">
        <f t="shared" si="17"/>
        <v>1996</v>
      </c>
      <c r="I18" s="1" t="n">
        <f t="shared" si="17"/>
        <v>1997</v>
      </c>
      <c r="J18" s="1" t="n">
        <f t="shared" si="17"/>
        <v>1998</v>
      </c>
      <c r="K18" s="1" t="n">
        <f t="shared" si="17"/>
        <v>1999</v>
      </c>
      <c r="L18" s="1" t="n">
        <f t="shared" si="17"/>
        <v>2000</v>
      </c>
      <c r="M18" s="1" t="n">
        <f t="shared" si="17"/>
        <v>2001</v>
      </c>
      <c r="N18" s="1" t="n">
        <f t="shared" si="17"/>
        <v>2002</v>
      </c>
      <c r="O18" s="1" t="n">
        <f t="shared" si="17"/>
        <v>2003</v>
      </c>
      <c r="P18" s="1" t="n">
        <f t="shared" si="17"/>
        <v>2004</v>
      </c>
      <c r="Q18" s="1" t="n">
        <f t="shared" si="17"/>
        <v>2005</v>
      </c>
      <c r="R18" s="1" t="n">
        <f t="shared" si="17"/>
        <v>2006</v>
      </c>
      <c r="S18" s="1" t="n">
        <f t="shared" si="17"/>
        <v>2007</v>
      </c>
      <c r="T18" s="1" t="n">
        <f t="shared" si="17"/>
        <v>2008</v>
      </c>
      <c r="U18" s="1" t="n">
        <f t="shared" si="17"/>
        <v>2009</v>
      </c>
      <c r="V18" s="1" t="n">
        <f t="shared" si="17"/>
        <v>2010</v>
      </c>
      <c r="W18" s="1" t="n">
        <f t="shared" si="17"/>
        <v>2011</v>
      </c>
      <c r="X18" s="1" t="n">
        <f t="shared" si="17"/>
        <v>2012</v>
      </c>
      <c r="Y18" s="1" t="n">
        <f t="shared" si="17"/>
        <v>2013</v>
      </c>
      <c r="Z18" s="1" t="n">
        <f t="shared" si="17"/>
        <v>2014</v>
      </c>
      <c r="AA18" s="1" t="n">
        <f t="shared" si="17"/>
        <v>2015</v>
      </c>
      <c r="AB18" s="1" t="n">
        <f t="shared" si="17"/>
        <v>2016</v>
      </c>
      <c r="AC18" s="1" t="n">
        <f t="shared" si="17"/>
        <v>2017</v>
      </c>
      <c r="AD18" s="1" t="n">
        <f t="shared" si="17"/>
        <v>2018</v>
      </c>
      <c r="AE18" s="1" t="n">
        <f t="shared" si="17"/>
        <v>2019</v>
      </c>
      <c r="AF18" s="1" t="n">
        <f t="shared" si="17"/>
        <v>2020</v>
      </c>
      <c r="AG18" s="1" t="n">
        <f t="shared" si="17"/>
        <v>2021</v>
      </c>
      <c r="AH18" s="1" t="n">
        <f t="shared" si="17"/>
        <v>2022</v>
      </c>
    </row>
    <row r="19">
      <c r="A19" s="1" t="s">
        <v>123</v>
      </c>
      <c r="B19" s="16" t="n">
        <f t="shared" ref="B19:AH19" si="18">IF(B10="","",B10/B$15)</f>
        <v>3.4692542672301749E-2</v>
      </c>
      <c r="C19" s="16" t="n">
        <f t="shared" si="18"/>
        <v>4.2155371560395984E-2</v>
      </c>
      <c r="D19" s="16" t="n">
        <f t="shared" si="18"/>
        <v>4.2289801447836041E-2</v>
      </c>
      <c r="E19" s="16" t="n">
        <f t="shared" si="18"/>
        <v>3.9728303866152309E-2</v>
      </c>
      <c r="F19" s="16" t="n">
        <f t="shared" si="18"/>
        <v>3.7270540981648267E-2</v>
      </c>
      <c r="G19" s="16" t="n">
        <f t="shared" si="18"/>
        <v>4.2537606075467208E-2</v>
      </c>
      <c r="H19" s="16" t="n">
        <f t="shared" si="18"/>
        <v>4.5260307432670878E-2</v>
      </c>
      <c r="I19" s="16" t="n">
        <f t="shared" si="18"/>
        <v>4.3649377917057232E-2</v>
      </c>
      <c r="J19" s="16" t="n">
        <f t="shared" si="18"/>
        <v>5.0374403303242513E-2</v>
      </c>
      <c r="K19" s="16" t="n">
        <f t="shared" si="18"/>
        <v>5.6192038668125326E-2</v>
      </c>
      <c r="L19" s="16" t="n">
        <f t="shared" si="18"/>
        <v>8.073268777689499E-2</v>
      </c>
      <c r="M19" s="16" t="n">
        <f t="shared" si="18"/>
        <v>8.2337549199261104E-2</v>
      </c>
      <c r="N19" s="16" t="n">
        <f t="shared" si="18"/>
        <v>7.7198275092393756E-2</v>
      </c>
      <c r="O19" s="16" t="n">
        <f t="shared" si="18"/>
        <v>9.7612593502973757E-2</v>
      </c>
      <c r="P19" s="16" t="n">
        <f t="shared" si="18"/>
        <v>8.198244892715488E-2</v>
      </c>
      <c r="Q19" s="16" t="n">
        <f t="shared" si="18"/>
        <v>0.10909114672573414</v>
      </c>
      <c r="R19" s="16" t="n">
        <f t="shared" si="18"/>
        <v>0.11533894588465289</v>
      </c>
      <c r="S19" s="16" t="n">
        <f t="shared" si="18"/>
        <v>0.10785370212215874</v>
      </c>
      <c r="T19" s="16" t="n">
        <f t="shared" si="18"/>
        <v>0.11420037885194427</v>
      </c>
      <c r="U19" s="16" t="n">
        <f t="shared" si="18"/>
        <v>0.10530124685987075</v>
      </c>
      <c r="V19" s="16" t="n">
        <f t="shared" si="18"/>
        <v>0.11209797076739948</v>
      </c>
      <c r="W19" s="16" t="n">
        <f t="shared" si="18"/>
        <v>9.9280715026374866E-2</v>
      </c>
      <c r="X19" s="16" t="n">
        <f t="shared" si="18"/>
        <v>8.2922245840926112E-2</v>
      </c>
      <c r="Y19" s="16" t="n">
        <f t="shared" si="18"/>
        <v>7.3607741818471267E-2</v>
      </c>
      <c r="Z19" s="16" t="n">
        <f t="shared" si="18"/>
        <v>7.5173463781960242E-2</v>
      </c>
      <c r="AA19" s="16" t="n">
        <f t="shared" si="18"/>
        <v>7.3074536221084077E-2</v>
      </c>
      <c r="AB19" s="16" t="n">
        <f t="shared" si="18"/>
        <v>6.7820590436759129E-2</v>
      </c>
      <c r="AC19" s="16" t="n">
        <f t="shared" si="18"/>
        <v>6.6274733060054783E-2</v>
      </c>
      <c r="AD19" s="16" t="n">
        <f t="shared" si="18"/>
        <v>7.6598807552826734E-2</v>
      </c>
      <c r="AE19" s="16" t="n">
        <f t="shared" si="18"/>
        <v>8.6269769945049146E-2</v>
      </c>
      <c r="AF19" s="16" t="n">
        <f t="shared" si="18"/>
        <v>8.1592252638742549E-2</v>
      </c>
      <c r="AG19" s="16" t="n">
        <f t="shared" si="18"/>
        <v>8.6975520552834154E-2</v>
      </c>
      <c r="AH19" s="16" t="n">
        <f t="shared" si="18"/>
        <v>9.3317751144305669E-2</v>
      </c>
    </row>
    <row r="20">
      <c r="A20" s="1" t="s">
        <v>122</v>
      </c>
      <c r="B20" s="16" t="n">
        <f t="shared" ref="B20:AH20" si="19">IF(B11="","",B11/B$15)</f>
        <v>0.36232599343751404</v>
      </c>
      <c r="C20" s="16" t="n">
        <f t="shared" si="19"/>
        <v>0.482173780296618</v>
      </c>
      <c r="D20" s="16" t="n">
        <f t="shared" si="19"/>
        <v>0.49937610753214723</v>
      </c>
      <c r="E20" s="16" t="n">
        <f t="shared" si="19"/>
        <v>0.47872462958164175</v>
      </c>
      <c r="F20" s="16" t="n">
        <f t="shared" si="19"/>
        <v>0.4993532628462185</v>
      </c>
      <c r="G20" s="16" t="n">
        <f t="shared" si="19"/>
        <v>0.49589813633856961</v>
      </c>
      <c r="H20" s="16" t="n">
        <f t="shared" si="19"/>
        <v>0.51478942007963313</v>
      </c>
      <c r="I20" s="16" t="n">
        <f t="shared" si="19"/>
        <v>0.28648604739343697</v>
      </c>
      <c r="J20" s="16" t="n">
        <f t="shared" si="19"/>
        <v>0.2672864685820362</v>
      </c>
      <c r="K20" s="16" t="n">
        <f t="shared" si="19"/>
        <v>0.25892641269626432</v>
      </c>
      <c r="L20" s="16" t="n">
        <f t="shared" si="19"/>
        <v>0.25571966293196069</v>
      </c>
      <c r="M20" s="16" t="n">
        <f t="shared" si="19"/>
        <v>0.21276818651634161</v>
      </c>
      <c r="N20" s="16" t="n">
        <f t="shared" si="19"/>
        <v>0.21119603073674328</v>
      </c>
      <c r="O20" s="16" t="n">
        <f t="shared" si="19"/>
        <v>0.18737381811492365</v>
      </c>
      <c r="P20" s="16" t="n">
        <f t="shared" si="19"/>
        <v>0.17220843280523057</v>
      </c>
      <c r="Q20" s="16" t="n">
        <f t="shared" si="19"/>
        <v>0.18796644922814437</v>
      </c>
      <c r="R20" s="16" t="n">
        <f t="shared" si="19"/>
        <v>0.17915835005350647</v>
      </c>
      <c r="S20" s="16" t="n">
        <f t="shared" si="19"/>
        <v>0.16509944263224641</v>
      </c>
      <c r="T20" s="16" t="n">
        <f t="shared" si="19"/>
        <v>0.14720625443682608</v>
      </c>
      <c r="U20" s="16" t="n">
        <f t="shared" si="19"/>
        <v>0.14729418661504623</v>
      </c>
      <c r="V20" s="16" t="n">
        <f t="shared" si="19"/>
        <v>0.14344556675720338</v>
      </c>
      <c r="W20" s="16" t="n">
        <f t="shared" si="19"/>
        <v>0.14974242636422516</v>
      </c>
      <c r="X20" s="16" t="n">
        <f t="shared" si="19"/>
        <v>0.14683840491557912</v>
      </c>
      <c r="Y20" s="16" t="n">
        <f t="shared" si="19"/>
        <v>0.15799362043641488</v>
      </c>
      <c r="Z20" s="16" t="n">
        <f t="shared" si="19"/>
        <v>0.16805812781851165</v>
      </c>
      <c r="AA20" s="16" t="n">
        <f t="shared" si="19"/>
        <v>0.15025526627833663</v>
      </c>
      <c r="AB20" s="16" t="n">
        <f t="shared" si="19"/>
        <v>0.16113133579872857</v>
      </c>
      <c r="AC20" s="16" t="n">
        <f t="shared" si="19"/>
        <v>0.14986474394482516</v>
      </c>
      <c r="AD20" s="16" t="n">
        <f t="shared" si="19"/>
        <v>0.14452127499374884</v>
      </c>
      <c r="AE20" s="16" t="n">
        <f t="shared" si="19"/>
        <v>0.12335899087689813</v>
      </c>
      <c r="AF20" s="16" t="n">
        <f t="shared" si="19"/>
        <v>0.10629807693127957</v>
      </c>
      <c r="AG20" s="16" t="n">
        <f t="shared" si="19"/>
        <v>0.11199778208236583</v>
      </c>
      <c r="AH20" s="16" t="n">
        <f t="shared" si="19"/>
        <v>0.11897542455442622</v>
      </c>
    </row>
    <row r="21">
      <c r="A21" s="1" t="s">
        <v>121</v>
      </c>
      <c r="B21" s="16" t="n">
        <f t="shared" ref="B21:AH21" si="20">IF(B12="","",B12/B$15)</f>
        <v>3.4023644347073561E-6</v>
      </c>
      <c r="C21" s="16" t="str">
        <f t="shared" si="20"/>
      </c>
      <c r="D21" s="16" t="str">
        <f t="shared" si="20"/>
      </c>
      <c r="E21" s="16" t="str">
        <f t="shared" si="20"/>
      </c>
      <c r="F21" s="16" t="str">
        <f t="shared" si="20"/>
      </c>
      <c r="G21" s="16" t="n">
        <f t="shared" si="20"/>
        <v>2.8466040352399063E-5</v>
      </c>
      <c r="H21" s="16" t="n">
        <f t="shared" si="20"/>
        <v>2.1382780804388769E-3</v>
      </c>
      <c r="I21" s="16" t="n">
        <f t="shared" si="20"/>
        <v>0.22807991971555824</v>
      </c>
      <c r="J21" s="16" t="n">
        <f t="shared" si="20"/>
        <v>0.23545869196864089</v>
      </c>
      <c r="K21" s="16" t="n">
        <f t="shared" si="20"/>
        <v>0.25147790255002084</v>
      </c>
      <c r="L21" s="16" t="n">
        <f t="shared" si="20"/>
        <v>0.24901454736282477</v>
      </c>
      <c r="M21" s="16" t="n">
        <f t="shared" si="20"/>
        <v>0.26947099189869356</v>
      </c>
      <c r="N21" s="16" t="n">
        <f t="shared" si="20"/>
        <v>0.26582171701372342</v>
      </c>
      <c r="O21" s="16" t="n">
        <f t="shared" si="20"/>
        <v>0.26859741843657786</v>
      </c>
      <c r="P21" s="16" t="n">
        <f t="shared" si="20"/>
        <v>0.30712494170129478</v>
      </c>
      <c r="Q21" s="16" t="n">
        <f t="shared" si="20"/>
        <v>0.31431259921598653</v>
      </c>
      <c r="R21" s="16" t="n">
        <f t="shared" si="20"/>
        <v>0.3165497779818312</v>
      </c>
      <c r="S21" s="16" t="n">
        <f t="shared" si="20"/>
        <v>0.3325304096003438</v>
      </c>
      <c r="T21" s="16" t="n">
        <f t="shared" si="20"/>
        <v>0.33727176687159116</v>
      </c>
      <c r="U21" s="16" t="n">
        <f t="shared" si="20"/>
        <v>0.35909560597049173</v>
      </c>
      <c r="V21" s="16" t="n">
        <f t="shared" si="20"/>
        <v>0.35048632023250137</v>
      </c>
      <c r="W21" s="16" t="n">
        <f t="shared" si="20"/>
        <v>0.33476667139639005</v>
      </c>
      <c r="X21" s="16" t="n">
        <f t="shared" si="20"/>
        <v>0.34456434302589117</v>
      </c>
      <c r="Y21" s="16" t="n">
        <f t="shared" si="20"/>
        <v>0.32486780983125674</v>
      </c>
      <c r="Z21" s="16" t="n">
        <f t="shared" si="20"/>
        <v>0.33825031957439394</v>
      </c>
      <c r="AA21" s="16" t="n">
        <f t="shared" si="20"/>
        <v>0.32983977263080827</v>
      </c>
      <c r="AB21" s="16" t="n">
        <f t="shared" si="20"/>
        <v>0.29793400795040348</v>
      </c>
      <c r="AC21" s="16" t="n">
        <f t="shared" si="20"/>
        <v>0.30205689457772222</v>
      </c>
      <c r="AD21" s="16" t="n">
        <f t="shared" si="20"/>
        <v>0.31577707665575389</v>
      </c>
      <c r="AE21" s="16" t="n">
        <f t="shared" si="20"/>
        <v>0.32867888758899183</v>
      </c>
      <c r="AF21" s="16" t="n">
        <f t="shared" si="20"/>
        <v>0.30621859253902556</v>
      </c>
      <c r="AG21" s="16" t="n">
        <f t="shared" si="20"/>
        <v>0.30983764472611242</v>
      </c>
      <c r="AH21" s="16" t="n">
        <f t="shared" si="20"/>
        <v>0.36004645628134652</v>
      </c>
    </row>
    <row r="22">
      <c r="A22" s="1" t="s">
        <v>120</v>
      </c>
      <c r="B22" s="16" t="n">
        <f t="shared" ref="B22:AH22" si="21">IF(B13="","",B13/B$15)</f>
        <v>0.36039006312192673</v>
      </c>
      <c r="C22" s="16" t="n">
        <f t="shared" si="21"/>
        <v>0.44317275533308176</v>
      </c>
      <c r="D22" s="16" t="n">
        <f t="shared" si="21"/>
        <v>0.43065284860753</v>
      </c>
      <c r="E22" s="16" t="n">
        <f t="shared" si="21"/>
        <v>0.46895663945829696</v>
      </c>
      <c r="F22" s="16" t="n">
        <f t="shared" si="21"/>
        <v>0.45255978808618313</v>
      </c>
      <c r="G22" s="16" t="n">
        <f t="shared" si="21"/>
        <v>0.44901155665994386</v>
      </c>
      <c r="H22" s="16" t="n">
        <f t="shared" si="21"/>
        <v>0.43124087664709815</v>
      </c>
      <c r="I22" s="16" t="n">
        <f t="shared" si="21"/>
        <v>0.42007613015172557</v>
      </c>
      <c r="J22" s="16" t="n">
        <f t="shared" si="21"/>
        <v>0.40715619142687187</v>
      </c>
      <c r="K22" s="16" t="n">
        <f t="shared" si="21"/>
        <v>0.38883394719668485</v>
      </c>
      <c r="L22" s="16" t="n">
        <f t="shared" si="21"/>
        <v>0.37148993191414736</v>
      </c>
      <c r="M22" s="16" t="n">
        <f t="shared" si="21"/>
        <v>0.38837477018275318</v>
      </c>
      <c r="N22" s="16" t="n">
        <f t="shared" si="21"/>
        <v>0.37720905693081869</v>
      </c>
      <c r="O22" s="16" t="n">
        <f t="shared" si="21"/>
        <v>0.37951434303384302</v>
      </c>
      <c r="P22" s="16" t="n">
        <f t="shared" si="21"/>
        <v>0.37327280707414195</v>
      </c>
      <c r="Q22" s="16" t="n">
        <f t="shared" si="21"/>
        <v>0.35102411733112443</v>
      </c>
      <c r="R22" s="16" t="n">
        <f t="shared" si="21"/>
        <v>0.36285605628546719</v>
      </c>
      <c r="S22" s="16" t="n">
        <f t="shared" si="21"/>
        <v>0.38943084566572816</v>
      </c>
      <c r="T22" s="16" t="n">
        <f t="shared" si="21"/>
        <v>0.39309183777995654</v>
      </c>
      <c r="U22" s="16" t="n">
        <f t="shared" si="21"/>
        <v>0.38211854668993345</v>
      </c>
      <c r="V22" s="16" t="n">
        <f t="shared" si="21"/>
        <v>0.38181180173470769</v>
      </c>
      <c r="W22" s="16" t="n">
        <f t="shared" si="21"/>
        <v>0.40424304058041249</v>
      </c>
      <c r="X22" s="16" t="n">
        <f t="shared" si="21"/>
        <v>0.41574225392479408</v>
      </c>
      <c r="Y22" s="16" t="n">
        <f t="shared" si="21"/>
        <v>0.43251191549621382</v>
      </c>
      <c r="Z22" s="16" t="n">
        <f t="shared" si="21"/>
        <v>0.41078566894654228</v>
      </c>
      <c r="AA22" s="16" t="n">
        <f t="shared" si="21"/>
        <v>0.44022980409773516</v>
      </c>
      <c r="AB22" s="16" t="n">
        <f t="shared" si="21"/>
        <v>0.4672012451921787</v>
      </c>
      <c r="AC22" s="16" t="n">
        <f t="shared" si="21"/>
        <v>0.47575282104875372</v>
      </c>
      <c r="AD22" s="16" t="n">
        <f t="shared" si="21"/>
        <v>0.45673224697333609</v>
      </c>
      <c r="AE22" s="16" t="n">
        <f t="shared" si="21"/>
        <v>0.45744463947196512</v>
      </c>
      <c r="AF22" s="16" t="n">
        <f t="shared" si="21"/>
        <v>0.49753704891372486</v>
      </c>
      <c r="AG22" s="16" t="n">
        <f t="shared" si="21"/>
        <v>0.48015062774285383</v>
      </c>
      <c r="AH22" s="16" t="n">
        <f t="shared" si="21"/>
        <v>0.42078874949885953</v>
      </c>
    </row>
    <row r="23">
      <c r="A23" s="1" t="s">
        <v>6</v>
      </c>
      <c r="B23" s="16" t="n">
        <f t="shared" ref="B23:AH23" si="22">IF(B14="","",B14/B$15)</f>
        <v>0.24258799840382272</v>
      </c>
      <c r="C23" s="16" t="n">
        <f t="shared" si="22"/>
        <v>3.2498092809904205E-2</v>
      </c>
      <c r="D23" s="16" t="n">
        <f t="shared" si="22"/>
        <v>2.7681242412486626E-2</v>
      </c>
      <c r="E23" s="16" t="n">
        <f t="shared" si="22"/>
        <v>1.2590427093908939E-2</v>
      </c>
      <c r="F23" s="16" t="n">
        <f t="shared" si="22"/>
        <v>1.0816408085950194E-2</v>
      </c>
      <c r="G23" s="16" t="n">
        <f t="shared" si="22"/>
        <v>1.2524234885666905E-2</v>
      </c>
      <c r="H23" s="16" t="n">
        <f t="shared" si="22"/>
        <v>6.5711177601588486E-3</v>
      </c>
      <c r="I23" s="16" t="n">
        <f t="shared" si="22"/>
        <v>2.1708524822222058E-2</v>
      </c>
      <c r="J23" s="16" t="n">
        <f t="shared" si="22"/>
        <v>3.9724244719208379E-2</v>
      </c>
      <c r="K23" s="16" t="n">
        <f t="shared" si="22"/>
        <v>4.4569698888904753E-2</v>
      </c>
      <c r="L23" s="16" t="n">
        <f t="shared" si="22"/>
        <v>4.3043170014172211E-2</v>
      </c>
      <c r="M23" s="16" t="n">
        <f t="shared" si="22"/>
        <v>4.7048502202950489E-2</v>
      </c>
      <c r="N23" s="16" t="n">
        <f t="shared" si="22"/>
        <v>6.8574920226320918E-2</v>
      </c>
      <c r="O23" s="16" t="n">
        <f t="shared" si="22"/>
        <v>6.6901826911681617E-2</v>
      </c>
      <c r="P23" s="16" t="n">
        <f t="shared" si="22"/>
        <v>6.5411369492177879E-2</v>
      </c>
      <c r="Q23" s="16" t="n">
        <f t="shared" si="22"/>
        <v>3.760568749901045E-2</v>
      </c>
      <c r="R23" s="16" t="n">
        <f t="shared" si="22"/>
        <v>2.6096869794542194E-2</v>
      </c>
      <c r="S23" s="16" t="n">
        <f t="shared" si="22"/>
        <v>5.0855999795231567E-3</v>
      </c>
      <c r="T23" s="16" t="n">
        <f t="shared" si="22"/>
        <v>8.2297620596819433E-3</v>
      </c>
      <c r="U23" s="16" t="n">
        <f t="shared" si="22"/>
        <v>6.1904138646577834E-3</v>
      </c>
      <c r="V23" s="16" t="n">
        <f t="shared" si="22"/>
        <v>1.2158340508188054E-2</v>
      </c>
      <c r="W23" s="16" t="n">
        <f t="shared" si="22"/>
        <v>1.1967146632597344E-2</v>
      </c>
      <c r="X23" s="16" t="n">
        <f t="shared" si="22"/>
        <v>9.9327522928095383E-3</v>
      </c>
      <c r="Y23" s="16" t="n">
        <f t="shared" si="22"/>
        <v>1.1018912417643236E-2</v>
      </c>
      <c r="Z23" s="16" t="n">
        <f t="shared" si="22"/>
        <v>7.7324198785918893E-3</v>
      </c>
      <c r="AA23" s="16" t="n">
        <f t="shared" si="22"/>
        <v>6.600620772035954E-3</v>
      </c>
      <c r="AB23" s="16" t="n">
        <f t="shared" si="22"/>
        <v>5.912820621929874E-3</v>
      </c>
      <c r="AC23" s="16" t="n">
        <f t="shared" si="22"/>
        <v>6.0508073686442549E-3</v>
      </c>
      <c r="AD23" s="16" t="n">
        <f t="shared" si="22"/>
        <v>6.3705938243343594E-3</v>
      </c>
      <c r="AE23" s="16" t="n">
        <f t="shared" si="22"/>
        <v>4.2477121170957843E-3</v>
      </c>
      <c r="AF23" s="16" t="n">
        <f t="shared" si="22"/>
        <v>8.3540289772275136E-3</v>
      </c>
      <c r="AG23" s="16" t="n">
        <f t="shared" si="22"/>
        <v>1.1038424895833683E-2</v>
      </c>
      <c r="AH23" s="16" t="n">
        <f t="shared" si="22"/>
        <v>6.8716185210620602E-3</v>
      </c>
    </row>
    <row r="24">
      <c r="A24" s="1" t="s">
        <v>100</v>
      </c>
      <c r="B24" s="16" t="b">
        <f t="shared" ref="B24:AH24" si="23">SUM(B19:B23)=1</f>
        <v>1</v>
      </c>
      <c r="C24" s="16" t="b">
        <f t="shared" si="23"/>
        <v>1</v>
      </c>
      <c r="D24" s="16" t="b">
        <f t="shared" si="23"/>
        <v>1</v>
      </c>
      <c r="E24" s="16" t="b">
        <f t="shared" si="23"/>
        <v>1</v>
      </c>
      <c r="F24" s="16" t="b">
        <f t="shared" si="23"/>
        <v>1</v>
      </c>
      <c r="G24" s="16" t="b">
        <f t="shared" si="23"/>
        <v>1</v>
      </c>
      <c r="H24" s="16" t="b">
        <f t="shared" si="23"/>
        <v>1</v>
      </c>
      <c r="I24" s="16" t="b">
        <f t="shared" si="23"/>
        <v>1</v>
      </c>
      <c r="J24" s="16" t="b">
        <f t="shared" si="23"/>
        <v>1</v>
      </c>
      <c r="K24" s="16" t="b">
        <f t="shared" si="23"/>
        <v>1</v>
      </c>
      <c r="L24" s="16" t="b">
        <f t="shared" si="23"/>
        <v>1</v>
      </c>
      <c r="M24" s="16" t="b">
        <f t="shared" si="23"/>
        <v>1</v>
      </c>
      <c r="N24" s="16" t="b">
        <f t="shared" si="23"/>
        <v>1</v>
      </c>
      <c r="O24" s="16" t="b">
        <f t="shared" si="23"/>
        <v>1</v>
      </c>
      <c r="P24" s="16" t="b">
        <f t="shared" si="23"/>
        <v>1</v>
      </c>
      <c r="Q24" s="16" t="b">
        <f t="shared" si="23"/>
        <v>1</v>
      </c>
      <c r="R24" s="16" t="b">
        <f t="shared" si="23"/>
        <v>1</v>
      </c>
      <c r="S24" s="16" t="b">
        <f t="shared" si="23"/>
        <v>1</v>
      </c>
      <c r="T24" s="16" t="b">
        <f t="shared" si="23"/>
        <v>1</v>
      </c>
      <c r="U24" s="16" t="b">
        <f t="shared" si="23"/>
        <v>1</v>
      </c>
      <c r="V24" s="16" t="b">
        <f t="shared" si="23"/>
        <v>1</v>
      </c>
      <c r="W24" s="16" t="b">
        <f t="shared" si="23"/>
        <v>1</v>
      </c>
      <c r="X24" s="16" t="b">
        <f t="shared" si="23"/>
        <v>1</v>
      </c>
      <c r="Y24" s="16" t="b">
        <f t="shared" si="23"/>
        <v>1</v>
      </c>
      <c r="Z24" s="16" t="b">
        <f t="shared" si="23"/>
        <v>1</v>
      </c>
      <c r="AA24" s="16" t="b">
        <f t="shared" si="23"/>
        <v>1</v>
      </c>
      <c r="AB24" s="16" t="b">
        <f t="shared" si="23"/>
        <v>1</v>
      </c>
      <c r="AC24" s="16" t="b">
        <f t="shared" si="23"/>
        <v>1</v>
      </c>
      <c r="AD24" s="16" t="b">
        <f t="shared" si="23"/>
        <v>1</v>
      </c>
      <c r="AE24" s="16" t="b">
        <f t="shared" si="23"/>
        <v>1</v>
      </c>
      <c r="AF24" s="16" t="b">
        <f t="shared" si="23"/>
        <v>1</v>
      </c>
      <c r="AG24" s="16" t="b">
        <f t="shared" si="23"/>
        <v>1</v>
      </c>
      <c r="AH24" s="16" t="b">
        <f t="shared" si="23"/>
        <v>1</v>
      </c>
    </row>
    <row r="25">
      <c r="A25" s="1" t="s">
        <v>119</v>
      </c>
      <c r="B25" s="46" t="n">
        <f t="shared" ref="B25:AH25" si="24">SUM(B20:B21)</f>
        <v>0.36232939580194873</v>
      </c>
      <c r="C25" s="46" t="n">
        <f t="shared" si="24"/>
        <v>0.482173780296618</v>
      </c>
      <c r="D25" s="46" t="n">
        <f t="shared" si="24"/>
        <v>0.49937610753214723</v>
      </c>
      <c r="E25" s="46" t="n">
        <f t="shared" si="24"/>
        <v>0.47872462958164175</v>
      </c>
      <c r="F25" s="46" t="n">
        <f t="shared" si="24"/>
        <v>0.4993532628462185</v>
      </c>
      <c r="G25" s="46" t="n">
        <f t="shared" si="24"/>
        <v>0.495926602378922</v>
      </c>
      <c r="H25" s="46" t="n">
        <f t="shared" si="24"/>
        <v>0.516927698160072</v>
      </c>
      <c r="I25" s="46" t="n">
        <f t="shared" si="24"/>
        <v>0.51456596710899527</v>
      </c>
      <c r="J25" s="46" t="n">
        <f t="shared" si="24"/>
        <v>0.50274516055067708</v>
      </c>
      <c r="K25" s="46" t="n">
        <f t="shared" si="24"/>
        <v>0.51040431524628516</v>
      </c>
      <c r="L25" s="46" t="n">
        <f t="shared" si="24"/>
        <v>0.50473421029478549</v>
      </c>
      <c r="M25" s="46" t="n">
        <f t="shared" si="24"/>
        <v>0.48223917841503516</v>
      </c>
      <c r="N25" s="46" t="n">
        <f t="shared" si="24"/>
        <v>0.47701774775046668</v>
      </c>
      <c r="O25" s="46" t="n">
        <f t="shared" si="24"/>
        <v>0.45597123655150151</v>
      </c>
      <c r="P25" s="46" t="n">
        <f t="shared" si="24"/>
        <v>0.47933337450652536</v>
      </c>
      <c r="Q25" s="46" t="n">
        <f t="shared" si="24"/>
        <v>0.50227904844413085</v>
      </c>
      <c r="R25" s="46" t="n">
        <f t="shared" si="24"/>
        <v>0.4957081280353377</v>
      </c>
      <c r="S25" s="46" t="n">
        <f t="shared" si="24"/>
        <v>0.49762985223259021</v>
      </c>
      <c r="T25" s="46" t="n">
        <f t="shared" si="24"/>
        <v>0.48447802130841722</v>
      </c>
      <c r="U25" s="46" t="n">
        <f t="shared" si="24"/>
        <v>0.50638979258553796</v>
      </c>
      <c r="V25" s="46" t="n">
        <f t="shared" si="24"/>
        <v>0.49393188698970475</v>
      </c>
      <c r="W25" s="46" t="n">
        <f t="shared" si="24"/>
        <v>0.48450909776061524</v>
      </c>
      <c r="X25" s="46" t="n">
        <f t="shared" si="24"/>
        <v>0.49140274794147032</v>
      </c>
      <c r="Y25" s="46" t="n">
        <f t="shared" si="24"/>
        <v>0.48286143026767159</v>
      </c>
      <c r="Z25" s="46" t="n">
        <f t="shared" si="24"/>
        <v>0.50630844739290559</v>
      </c>
      <c r="AA25" s="46" t="n">
        <f t="shared" si="24"/>
        <v>0.4800950389091449</v>
      </c>
      <c r="AB25" s="46" t="n">
        <f t="shared" si="24"/>
        <v>0.45906534374913205</v>
      </c>
      <c r="AC25" s="46" t="n">
        <f t="shared" si="24"/>
        <v>0.45192163852254741</v>
      </c>
      <c r="AD25" s="46" t="n">
        <f t="shared" si="24"/>
        <v>0.46029835164950272</v>
      </c>
      <c r="AE25" s="46" t="n">
        <f t="shared" si="24"/>
        <v>0.45203787846588994</v>
      </c>
      <c r="AF25" s="46" t="n">
        <f t="shared" si="24"/>
        <v>0.41251666947030513</v>
      </c>
      <c r="AG25" s="46" t="n">
        <f t="shared" si="24"/>
        <v>0.42183542680847824</v>
      </c>
      <c r="AH25" s="46" t="n">
        <f t="shared" si="24"/>
        <v>0.47902188083577274</v>
      </c>
    </row>
    <row r="29">
      <c r="K29" s="27"/>
    </row>
    <row r="30">
      <c r="K30" s="32"/>
    </row>
    <row r="31">
      <c r="K31" s="32"/>
    </row>
    <row r="32">
      <c r="K32" s="32"/>
    </row>
    <row r="33">
      <c r="K33" s="32"/>
    </row>
    <row r="34">
      <c r="K34" s="32"/>
    </row>
    <row r="35">
      <c r="K35" s="32"/>
    </row>
    <row r="36">
      <c r="K36" s="32"/>
    </row>
    <row r="37">
      <c r="K37" s="32"/>
    </row>
    <row r="38">
      <c r="C38" s="64"/>
      <c r="D38" s="64"/>
    </row>
  </sheetData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topLeftCell="A24" zoomScale="70" zoomScaleNormal="70" workbookViewId="0">
      <selection activeCell="Q56" sqref="Q56"/>
    </sheetView>
  </sheetViews>
  <sheetFormatPr defaultRowHeight="15.0" baseColWidth="10"/>
  <cols>
    <col min="2" max="2" width="17.85546875" hidden="0" customWidth="1"/>
    <col min="3" max="3" width="9.85546875" hidden="0" customWidth="1"/>
    <col min="4" max="4" width="7.85546875" hidden="0" customWidth="1"/>
    <col min="5" max="5" width="7.85546875" hidden="0" customWidth="1"/>
    <col min="6" max="6" width="9.85546875" hidden="0" customWidth="1"/>
    <col min="7" max="7" width="9.85546875" hidden="0" customWidth="1"/>
    <col min="8" max="8" width="10.85546875" hidden="0" customWidth="1"/>
    <col min="9" max="9" width="10.85546875" hidden="0" customWidth="1"/>
    <col min="10" max="10" width="10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7.8554687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</cols>
  <sheetData>
    <row r="1">
      <c r="A1" s="1" t="s">
        <v>73</v>
      </c>
      <c r="B1" s="1" t="s">
        <v>128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  <c r="AI1" s="1" t="n">
        <v>2022</v>
      </c>
      <c r="AJ1" s="1" t="n">
        <v>1000000000</v>
      </c>
    </row>
    <row r="2">
      <c r="A2" s="1" t="s">
        <v>72</v>
      </c>
      <c r="B2" s="1" t="s">
        <v>123</v>
      </c>
      <c r="C2" s="9" t="n">
        <v>1007062000</v>
      </c>
      <c r="D2" s="9" t="n">
        <v>2507688963</v>
      </c>
      <c r="E2" s="9" t="n">
        <v>1986714008</v>
      </c>
      <c r="F2" s="9" t="n">
        <v>1632676184</v>
      </c>
      <c r="G2" s="9" t="n">
        <v>1113502801</v>
      </c>
      <c r="H2" s="9" t="n">
        <v>1203973123</v>
      </c>
      <c r="I2" s="9" t="n">
        <v>1183771415</v>
      </c>
      <c r="J2" s="9" t="n">
        <v>1017375608</v>
      </c>
      <c r="K2" s="9" t="n">
        <v>1248036780</v>
      </c>
      <c r="L2" s="9" t="n">
        <v>1412315349</v>
      </c>
      <c r="M2" s="9" t="n">
        <v>4082019919.6992002</v>
      </c>
      <c r="N2" s="9" t="n">
        <v>3970223218.1760001</v>
      </c>
      <c r="O2" s="9" t="n">
        <v>4155931468.3115001</v>
      </c>
      <c r="P2" s="9" t="n">
        <v>9060237032.5375004</v>
      </c>
      <c r="Q2" s="9" t="n">
        <v>6919150399.1424999</v>
      </c>
      <c r="R2" s="9" t="n">
        <v>12878551525.736099</v>
      </c>
      <c r="S2" s="9" t="n">
        <v>14564078410.073099</v>
      </c>
      <c r="T2" s="9" t="n">
        <v>14848221111.907301</v>
      </c>
      <c r="U2" s="9" t="n">
        <v>20717150862.111198</v>
      </c>
      <c r="V2" s="9" t="n">
        <v>14830011216.6429</v>
      </c>
      <c r="W2" s="9" t="n">
        <v>15083925111.653</v>
      </c>
      <c r="X2" s="9" t="n">
        <v>14391411701.3465</v>
      </c>
      <c r="Y2" s="9" t="n">
        <v>11040966418.6007</v>
      </c>
      <c r="Z2" s="9" t="n">
        <v>7695981963.0911999</v>
      </c>
      <c r="AA2" s="9" t="n">
        <v>7926748936.9926004</v>
      </c>
      <c r="AB2" s="9" t="n">
        <v>7862726555.7784004</v>
      </c>
      <c r="AC2" s="9" t="n">
        <v>7613194970.8971996</v>
      </c>
      <c r="AD2" s="9" t="n">
        <v>7523279846.3634005</v>
      </c>
      <c r="AE2" s="9" t="n">
        <v>9845317322.1564999</v>
      </c>
      <c r="AF2" s="9" t="n">
        <v>13012186212.2339</v>
      </c>
      <c r="AG2" s="9" t="n">
        <v>12444927876.8283</v>
      </c>
      <c r="AH2" s="9" t="n">
        <v>14048155657.737801</v>
      </c>
      <c r="AI2" s="9" t="n">
        <v>18432512176.401299</v>
      </c>
    </row>
    <row r="3">
      <c r="A3" s="1" t="s">
        <v>72</v>
      </c>
      <c r="B3" s="1" t="s">
        <v>127</v>
      </c>
      <c r="C3" s="9" t="n">
        <v>16559907083</v>
      </c>
      <c r="D3" s="9" t="n">
        <v>30317468735</v>
      </c>
      <c r="E3" s="9" t="n">
        <v>25335080084</v>
      </c>
      <c r="F3" s="9" t="n">
        <v>22662098250</v>
      </c>
      <c r="G3" s="9" t="n">
        <v>19627595730</v>
      </c>
      <c r="H3" s="9" t="n">
        <v>17753261372</v>
      </c>
      <c r="I3" s="9" t="n">
        <v>20919356974</v>
      </c>
      <c r="J3" s="9" t="n">
        <v>19446931560</v>
      </c>
      <c r="K3" s="9" t="n">
        <v>18434183616</v>
      </c>
      <c r="L3" s="9" t="n">
        <v>18866259217</v>
      </c>
      <c r="M3" s="9" t="n">
        <v>21632396525.4641</v>
      </c>
      <c r="N3" s="9" t="n">
        <v>23546121271.821701</v>
      </c>
      <c r="O3" s="9" t="n">
        <v>29093024853.155399</v>
      </c>
      <c r="P3" s="9" t="n">
        <v>31583449886.2896</v>
      </c>
      <c r="Q3" s="9" t="n">
        <v>36124711108.431297</v>
      </c>
      <c r="R3" s="9" t="n">
        <v>50286076790.604401</v>
      </c>
      <c r="S3" s="9" t="n">
        <v>53482338083.021202</v>
      </c>
      <c r="T3" s="9" t="n">
        <v>60185388559.048401</v>
      </c>
      <c r="U3" s="9" t="n">
        <v>67515797106.743797</v>
      </c>
      <c r="V3" s="9" t="n">
        <v>64841259006.234703</v>
      </c>
      <c r="W3" s="9" t="n">
        <v>55475157640.688301</v>
      </c>
      <c r="X3" s="9" t="n">
        <v>57947525811.120499</v>
      </c>
      <c r="Y3" s="9" t="n">
        <v>60605065403.805702</v>
      </c>
      <c r="Z3" s="9" t="n">
        <v>48884364855.397697</v>
      </c>
      <c r="AA3" s="9" t="n">
        <v>47995245901.038696</v>
      </c>
      <c r="AB3" s="9" t="n">
        <v>43683164204.814499</v>
      </c>
      <c r="AC3" s="9" t="n">
        <v>47631589149.036797</v>
      </c>
      <c r="AD3" s="9" t="n">
        <v>51167655249.206497</v>
      </c>
      <c r="AE3" s="9" t="n">
        <v>59370514519.260002</v>
      </c>
      <c r="AF3" s="9" t="n">
        <v>58362110061.412201</v>
      </c>
      <c r="AG3" s="9" t="n">
        <v>51027696908.295799</v>
      </c>
      <c r="AH3" s="9" t="n">
        <v>50531105317.834702</v>
      </c>
      <c r="AI3" s="9" t="n">
        <v>77364719688.205704</v>
      </c>
    </row>
    <row r="4">
      <c r="A4" s="1" t="s">
        <v>72</v>
      </c>
      <c r="B4" s="1" t="s">
        <v>120</v>
      </c>
      <c r="C4" s="9" t="n">
        <v>26470720032</v>
      </c>
      <c r="D4" s="9" t="n">
        <v>39125270482</v>
      </c>
      <c r="E4" s="9" t="n">
        <v>30828800785</v>
      </c>
      <c r="F4" s="9" t="n">
        <v>35112256851</v>
      </c>
      <c r="G4" s="9" t="n">
        <v>29982799865</v>
      </c>
      <c r="H4" s="9" t="n">
        <v>30284380653</v>
      </c>
      <c r="I4" s="9" t="n">
        <v>29513356860</v>
      </c>
      <c r="J4" s="9" t="n">
        <v>27030970397</v>
      </c>
      <c r="K4" s="9" t="n">
        <v>25936252158</v>
      </c>
      <c r="L4" s="9" t="n">
        <v>28716114351</v>
      </c>
      <c r="M4" s="9" t="n">
        <v>31079163259</v>
      </c>
      <c r="N4" s="9" t="n">
        <v>34599856548.3162</v>
      </c>
      <c r="O4" s="9" t="n">
        <v>38015265833.1427</v>
      </c>
      <c r="P4" s="9" t="n">
        <v>48311052418.981003</v>
      </c>
      <c r="Q4" s="9" t="n">
        <v>54465543169.646698</v>
      </c>
      <c r="R4" s="9" t="n">
        <v>57804885377.473396</v>
      </c>
      <c r="S4" s="9" t="n">
        <v>66540126668.739799</v>
      </c>
      <c r="T4" s="9" t="n">
        <v>83053959528.804398</v>
      </c>
      <c r="U4" s="9" t="n">
        <v>100887857686.108</v>
      </c>
      <c r="V4" s="9" t="n">
        <v>93387352909.120102</v>
      </c>
      <c r="W4" s="9" t="n">
        <v>90176966070.322601</v>
      </c>
      <c r="X4" s="9" t="n">
        <v>100251332235.00301</v>
      </c>
      <c r="Y4" s="9" t="n">
        <v>99462574399.306702</v>
      </c>
      <c r="Z4" s="9" t="n">
        <v>90803491454.5867</v>
      </c>
      <c r="AA4" s="9" t="n">
        <v>73101046181.274399</v>
      </c>
      <c r="AB4" s="9" t="n">
        <v>78025365124.792999</v>
      </c>
      <c r="AC4" s="9" t="n">
        <v>93103962920.668594</v>
      </c>
      <c r="AD4" s="9" t="n">
        <v>104424860803.991</v>
      </c>
      <c r="AE4" s="9" t="n">
        <v>112906753550.424</v>
      </c>
      <c r="AF4" s="9" t="n">
        <v>121278426973.36</v>
      </c>
      <c r="AG4" s="9" t="n">
        <v>152464645725.78699</v>
      </c>
      <c r="AH4" s="9" t="n">
        <v>126632041421.228</v>
      </c>
      <c r="AI4" s="9" t="n">
        <v>112056383651.66901</v>
      </c>
    </row>
    <row r="5">
      <c r="A5" s="1" t="s">
        <v>72</v>
      </c>
      <c r="B5" s="1" t="s">
        <v>6</v>
      </c>
      <c r="C5" s="9" t="n">
        <v>24343032000</v>
      </c>
      <c r="D5" s="9" t="n">
        <v>1432967498</v>
      </c>
      <c r="E5" s="9" t="n">
        <v>1940135211</v>
      </c>
      <c r="F5" s="9" t="n">
        <v>892674249</v>
      </c>
      <c r="G5" s="9" t="n">
        <v>788942689</v>
      </c>
      <c r="H5" s="9" t="n">
        <v>449992810</v>
      </c>
      <c r="I5" s="9" t="n">
        <v>576951474</v>
      </c>
      <c r="J5" s="9" t="n">
        <v>1783503075</v>
      </c>
      <c r="K5" s="9" t="n">
        <v>2479722837</v>
      </c>
      <c r="L5" s="9" t="n">
        <v>2808081607</v>
      </c>
      <c r="M5" s="9" t="n">
        <v>2800326556.3501</v>
      </c>
      <c r="N5" s="9" t="n">
        <v>2939261238.5702</v>
      </c>
      <c r="O5" s="9" t="n">
        <v>5603448761.5151997</v>
      </c>
      <c r="P5" s="9" t="n">
        <v>5935344004.3165998</v>
      </c>
      <c r="Q5" s="9" t="n">
        <v>6329976504.4376001</v>
      </c>
      <c r="R5" s="9" t="n">
        <v>2418819056.9046001</v>
      </c>
      <c r="S5" s="9" t="n">
        <v>1677231108.6487999</v>
      </c>
      <c r="T5" s="9" t="n">
        <v>397633670.74220002</v>
      </c>
      <c r="U5" s="9" t="n">
        <v>866224112.39989996</v>
      </c>
      <c r="V5" s="9" t="n">
        <v>590276053.47909999</v>
      </c>
      <c r="W5" s="9" t="n">
        <v>1268828642.3896999</v>
      </c>
      <c r="X5" s="9" t="n">
        <v>499228379.7511</v>
      </c>
      <c r="Y5" s="9" t="n">
        <v>443343369.60949999</v>
      </c>
      <c r="Z5" s="9" t="n">
        <v>253154576.7114</v>
      </c>
      <c r="AA5" s="9" t="n">
        <v>353702283.58819997</v>
      </c>
      <c r="AB5" s="9" t="n">
        <v>228892527.41409999</v>
      </c>
      <c r="AC5" s="9" t="n">
        <v>298543357.45999998</v>
      </c>
      <c r="AD5" s="9" t="n">
        <v>501916525.7238</v>
      </c>
      <c r="AE5" s="9" t="n">
        <v>1030801648.1436</v>
      </c>
      <c r="AF5" s="9" t="n">
        <v>605534235.21089995</v>
      </c>
      <c r="AG5" s="9" t="n">
        <v>2174499988.2743001</v>
      </c>
      <c r="AH5" s="9" t="n">
        <v>3020106294.7941999</v>
      </c>
      <c r="AI5" s="9" t="n">
        <v>1847280386.4920001</v>
      </c>
    </row>
    <row r="6">
      <c r="A6" s="1" t="s">
        <v>71</v>
      </c>
      <c r="B6" s="1" t="s">
        <v>123</v>
      </c>
      <c r="C6" s="9" t="n">
        <v>895994000</v>
      </c>
      <c r="D6" s="9" t="n">
        <v>1105009921</v>
      </c>
      <c r="E6" s="9" t="n">
        <v>1094443673</v>
      </c>
      <c r="F6" s="9" t="n">
        <v>1123148595</v>
      </c>
      <c r="G6" s="9" t="n">
        <v>864051228</v>
      </c>
      <c r="H6" s="9" t="n">
        <v>1066637592</v>
      </c>
      <c r="I6" s="9" t="n">
        <v>1376639554</v>
      </c>
      <c r="J6" s="9" t="n">
        <v>1314817206</v>
      </c>
      <c r="K6" s="9" t="n">
        <v>1475157411</v>
      </c>
      <c r="L6" s="9" t="n">
        <v>1711030276</v>
      </c>
      <c r="M6" s="9" t="n">
        <v>2552922584.6552</v>
      </c>
      <c r="N6" s="9" t="n">
        <v>2657693591.9394999</v>
      </c>
      <c r="O6" s="9" t="n">
        <v>3132962213.8983998</v>
      </c>
      <c r="P6" s="9" t="n">
        <v>3654379500.4790001</v>
      </c>
      <c r="Q6" s="9" t="n">
        <v>3618915443.1377001</v>
      </c>
      <c r="R6" s="9" t="n">
        <v>3038175122.4356999</v>
      </c>
      <c r="S6" s="9" t="n">
        <v>3378127716.092</v>
      </c>
      <c r="T6" s="9" t="n">
        <v>4309954192.4965</v>
      </c>
      <c r="U6" s="9" t="n">
        <v>4400423498.3666</v>
      </c>
      <c r="V6" s="9" t="n">
        <v>4876543680.3570004</v>
      </c>
      <c r="W6" s="9" t="n">
        <v>5378058169.9439001</v>
      </c>
      <c r="X6" s="9" t="n">
        <v>4944965264.5930996</v>
      </c>
      <c r="Y6" s="9" t="n">
        <v>4856988517.8081999</v>
      </c>
      <c r="Z6" s="9" t="n">
        <v>4038186486.9802999</v>
      </c>
      <c r="AA6" s="9" t="n">
        <v>4025330848.0051999</v>
      </c>
      <c r="AB6" s="9" t="n">
        <v>3809477295.6457</v>
      </c>
      <c r="AC6" s="9" t="n">
        <v>4288115139.7839999</v>
      </c>
      <c r="AD6" s="9" t="n">
        <v>4430217691.4462996</v>
      </c>
      <c r="AE6" s="9" t="n">
        <v>5643493372.2663002</v>
      </c>
      <c r="AF6" s="9" t="n">
        <v>6598536263.6778002</v>
      </c>
      <c r="AG6" s="9" t="n">
        <v>6306153880.4598999</v>
      </c>
      <c r="AH6" s="9" t="n">
        <v>6093235541.5064001</v>
      </c>
      <c r="AI6" s="9" t="n">
        <v>6049081852.1731005</v>
      </c>
    </row>
    <row r="7">
      <c r="A7" s="1" t="s">
        <v>71</v>
      </c>
      <c r="B7" s="1" t="s">
        <v>127</v>
      </c>
      <c r="C7" s="9" t="n">
        <v>8751248764</v>
      </c>
      <c r="D7" s="9" t="n">
        <v>8302450566</v>
      </c>
      <c r="E7" s="9" t="n">
        <v>9840883628</v>
      </c>
      <c r="F7" s="9" t="n">
        <v>10095475911</v>
      </c>
      <c r="G7" s="9" t="n">
        <v>9470644083</v>
      </c>
      <c r="H7" s="9" t="n">
        <v>10353486221</v>
      </c>
      <c r="I7" s="9" t="n">
        <v>9814380214</v>
      </c>
      <c r="J7" s="9" t="n">
        <v>9307465980</v>
      </c>
      <c r="K7" s="9" t="n">
        <v>9522008072</v>
      </c>
      <c r="L7" s="9" t="n">
        <v>10459302229</v>
      </c>
      <c r="M7" s="9" t="n">
        <v>9994610188.5400009</v>
      </c>
      <c r="N7" s="9" t="n">
        <v>8965820445.0603008</v>
      </c>
      <c r="O7" s="9" t="n">
        <v>9724189067.0195007</v>
      </c>
      <c r="P7" s="9" t="n">
        <v>12492670210.546499</v>
      </c>
      <c r="Q7" s="9" t="n">
        <v>13375271865.014299</v>
      </c>
      <c r="R7" s="9" t="n">
        <v>16284017389.426399</v>
      </c>
      <c r="S7" s="9" t="n">
        <v>17158947095.033199</v>
      </c>
      <c r="T7" s="9" t="n">
        <v>18611490159.148499</v>
      </c>
      <c r="U7" s="9" t="n">
        <v>17769367881.4771</v>
      </c>
      <c r="V7" s="9" t="n">
        <v>18995503730.729599</v>
      </c>
      <c r="W7" s="9" t="n">
        <v>18142015680.764301</v>
      </c>
      <c r="X7" s="9" t="n">
        <v>16948727691.5903</v>
      </c>
      <c r="Y7" s="9" t="n">
        <v>14989682250.2064</v>
      </c>
      <c r="Z7" s="9" t="n">
        <v>13257940852.1257</v>
      </c>
      <c r="AA7" s="9" t="n">
        <v>11300538516.437599</v>
      </c>
      <c r="AB7" s="9" t="n">
        <v>10313714351.7444</v>
      </c>
      <c r="AC7" s="9" t="n">
        <v>9954188011.7852993</v>
      </c>
      <c r="AD7" s="9" t="n">
        <v>9846399546.1961002</v>
      </c>
      <c r="AE7" s="9" t="n">
        <v>10088907061.7069</v>
      </c>
      <c r="AF7" s="9" t="n">
        <v>11475886674.306999</v>
      </c>
      <c r="AG7" s="9" t="n">
        <v>11605185933.1066</v>
      </c>
      <c r="AH7" s="9" t="n">
        <v>11724142597.6126</v>
      </c>
      <c r="AI7" s="9" t="n">
        <v>12491473997.1383</v>
      </c>
    </row>
    <row r="8">
      <c r="A8" s="1" t="s">
        <v>71</v>
      </c>
      <c r="B8" s="1" t="s">
        <v>120</v>
      </c>
      <c r="C8" s="9" t="n">
        <v>6904813000</v>
      </c>
      <c r="D8" s="9" t="n">
        <v>7817548086</v>
      </c>
      <c r="E8" s="9" t="n">
        <v>8339951912</v>
      </c>
      <c r="F8" s="9" t="n">
        <v>9355719222</v>
      </c>
      <c r="G8" s="9" t="n">
        <v>10677807379</v>
      </c>
      <c r="H8" s="9" t="n">
        <v>9558230468</v>
      </c>
      <c r="I8" s="9" t="n">
        <v>8822548430</v>
      </c>
      <c r="J8" s="9" t="n">
        <v>8768948685</v>
      </c>
      <c r="K8" s="9" t="n">
        <v>8746149128</v>
      </c>
      <c r="L8" s="9" t="n">
        <v>6851550617</v>
      </c>
      <c r="M8" s="9" t="n">
        <v>6409797043</v>
      </c>
      <c r="N8" s="9" t="n">
        <v>9023808742.6875</v>
      </c>
      <c r="O8" s="9" t="n">
        <v>11504524252.4004</v>
      </c>
      <c r="P8" s="9" t="n">
        <v>12044226694.816401</v>
      </c>
      <c r="Q8" s="9" t="n">
        <v>12686762921.651199</v>
      </c>
      <c r="R8" s="9" t="n">
        <v>14728034230.5404</v>
      </c>
      <c r="S8" s="9" t="n">
        <v>17242820632.687</v>
      </c>
      <c r="T8" s="9" t="n">
        <v>17688397644.800098</v>
      </c>
      <c r="U8" s="9" t="n">
        <v>16968114816.6833</v>
      </c>
      <c r="V8" s="9" t="n">
        <v>17946819945.48</v>
      </c>
      <c r="W8" s="9" t="n">
        <v>16235309446.1633</v>
      </c>
      <c r="X8" s="9" t="n">
        <v>15549838241.3967</v>
      </c>
      <c r="Y8" s="9" t="n">
        <v>13510345324.165199</v>
      </c>
      <c r="Z8" s="9" t="n">
        <v>9237267580.9067001</v>
      </c>
      <c r="AA8" s="9" t="n">
        <v>8816267394.2847996</v>
      </c>
      <c r="AB8" s="9" t="n">
        <v>8353382533.7072001</v>
      </c>
      <c r="AC8" s="9" t="n">
        <v>9124708870.5098991</v>
      </c>
      <c r="AD8" s="9" t="n">
        <v>10267816016.680599</v>
      </c>
      <c r="AE8" s="9" t="n">
        <v>10310676249.817301</v>
      </c>
      <c r="AF8" s="9" t="n">
        <v>11509944945.9324</v>
      </c>
      <c r="AG8" s="9" t="n">
        <v>12187947323.9342</v>
      </c>
      <c r="AH8" s="9" t="n">
        <v>13698627544.919701</v>
      </c>
      <c r="AI8" s="9" t="n">
        <v>15414446446.5625</v>
      </c>
    </row>
    <row r="9">
      <c r="A9" s="1" t="s">
        <v>71</v>
      </c>
      <c r="B9" s="1" t="s">
        <v>6</v>
      </c>
      <c r="C9" s="9" t="n">
        <v>3580069000</v>
      </c>
      <c r="D9" s="9" t="n">
        <v>2660705000</v>
      </c>
      <c r="E9" s="9" t="n">
        <v>1291831242</v>
      </c>
      <c r="F9" s="9" t="n">
        <v>588628941</v>
      </c>
      <c r="G9" s="9" t="n">
        <v>350078087</v>
      </c>
      <c r="H9" s="9" t="n">
        <v>494750017</v>
      </c>
      <c r="I9" s="9" t="n">
        <v>23589175</v>
      </c>
      <c r="J9" s="9" t="n">
        <v>45990075</v>
      </c>
      <c r="K9" s="9" t="n">
        <v>36849403</v>
      </c>
      <c r="L9" s="9" t="n">
        <v>18643560</v>
      </c>
      <c r="M9" s="9" t="n">
        <v>18241872</v>
      </c>
      <c r="N9" s="9" t="n">
        <v>12616670.399900001</v>
      </c>
      <c r="O9" s="9" t="n">
        <v>86284364</v>
      </c>
      <c r="P9" s="9" t="n">
        <v>102105582</v>
      </c>
      <c r="Q9" s="9" t="n">
        <v>252897907.5625</v>
      </c>
      <c r="R9" s="9" t="n">
        <v>259164186.8813</v>
      </c>
      <c r="S9" s="9" t="n">
        <v>139114879.53290001</v>
      </c>
      <c r="T9" s="9" t="n">
        <v>131294034.4294</v>
      </c>
      <c r="U9" s="9" t="n">
        <v>378653891.36739999</v>
      </c>
      <c r="V9" s="9" t="n">
        <v>179508823.6557</v>
      </c>
      <c r="W9" s="9" t="n">
        <v>-759213.24430000002</v>
      </c>
      <c r="X9" s="9" t="n">
        <v>27207891.422800001</v>
      </c>
      <c r="Y9" s="9" t="n">
        <v>39624379.099299997</v>
      </c>
      <c r="Z9" s="9" t="n">
        <v>33849571.451300003</v>
      </c>
      <c r="AA9" s="9" t="n">
        <v>52129111.2007</v>
      </c>
      <c r="AB9" s="9" t="n">
        <v>50751130.571599998</v>
      </c>
      <c r="AC9" s="9" t="n">
        <v>47422452.398800001</v>
      </c>
      <c r="AD9" s="9" t="n">
        <v>46287228.382399999</v>
      </c>
      <c r="AE9" s="9" t="n">
        <v>107254847.1636</v>
      </c>
      <c r="AF9" s="9" t="n">
        <v>171850294.62709999</v>
      </c>
      <c r="AG9" s="9" t="n">
        <v>185222622.833</v>
      </c>
      <c r="AH9" s="9" t="n">
        <v>107512207.896</v>
      </c>
      <c r="AI9" s="9" t="n">
        <v>152209303.9147</v>
      </c>
    </row>
    <row r="10">
      <c r="A10" s="1" t="s">
        <v>70</v>
      </c>
      <c r="B10" s="1" t="s">
        <v>123</v>
      </c>
      <c r="C10" s="9" t="n">
        <v>2272196000</v>
      </c>
      <c r="D10" s="9" t="n">
        <v>2126931747</v>
      </c>
      <c r="E10" s="9" t="n">
        <v>2137685491</v>
      </c>
      <c r="F10" s="9" t="n">
        <v>2066133828</v>
      </c>
      <c r="G10" s="9" t="n">
        <v>2389133468</v>
      </c>
      <c r="H10" s="9" t="n">
        <v>2688934485</v>
      </c>
      <c r="I10" s="9" t="n">
        <v>2800617188</v>
      </c>
      <c r="J10" s="9" t="n">
        <v>2730355965</v>
      </c>
      <c r="K10" s="9" t="n">
        <v>3168892330</v>
      </c>
      <c r="L10" s="9" t="n">
        <v>3742480670</v>
      </c>
      <c r="M10" s="9" t="n">
        <v>4032491034.8383002</v>
      </c>
      <c r="N10" s="9" t="n">
        <v>5227994957.1683998</v>
      </c>
      <c r="O10" s="9" t="n">
        <v>5818366182.4891005</v>
      </c>
      <c r="P10" s="9" t="n">
        <v>7938734526.0727997</v>
      </c>
      <c r="Q10" s="9" t="n">
        <v>8296768261.6106005</v>
      </c>
      <c r="R10" s="9" t="n">
        <v>13069764494.5023</v>
      </c>
      <c r="S10" s="9" t="n">
        <v>16104818310.867701</v>
      </c>
      <c r="T10" s="9" t="n">
        <v>16233025452.186399</v>
      </c>
      <c r="U10" s="9" t="n">
        <v>18045480043.882702</v>
      </c>
      <c r="V10" s="9" t="n">
        <v>20468900428.8144</v>
      </c>
      <c r="W10" s="9" t="n">
        <v>20162763899.034801</v>
      </c>
      <c r="X10" s="9" t="n">
        <v>17255139452.712101</v>
      </c>
      <c r="Y10" s="9" t="n">
        <v>13758061088.084999</v>
      </c>
      <c r="Z10" s="9" t="n">
        <v>10832622648.054899</v>
      </c>
      <c r="AA10" s="9" t="n">
        <v>9343386940.2637997</v>
      </c>
      <c r="AB10" s="9" t="n">
        <v>8363700723.4356003</v>
      </c>
      <c r="AC10" s="9" t="n">
        <v>8333764718.4931002</v>
      </c>
      <c r="AD10" s="9" t="n">
        <v>9295665799.1819</v>
      </c>
      <c r="AE10" s="9" t="n">
        <v>12007018569.437599</v>
      </c>
      <c r="AF10" s="9" t="n">
        <v>13503936898.852301</v>
      </c>
      <c r="AG10" s="9" t="n">
        <v>15666222648.906601</v>
      </c>
      <c r="AH10" s="9" t="n">
        <v>13523205375.358101</v>
      </c>
      <c r="AI10" s="9" t="n">
        <v>14187535902.6271</v>
      </c>
    </row>
    <row r="11">
      <c r="A11" s="1" t="s">
        <v>70</v>
      </c>
      <c r="B11" s="1" t="s">
        <v>127</v>
      </c>
      <c r="C11" s="9" t="n">
        <v>18295233825</v>
      </c>
      <c r="D11" s="9" t="n">
        <v>27030063048</v>
      </c>
      <c r="E11" s="9" t="n">
        <v>26450374077</v>
      </c>
      <c r="F11" s="9" t="n">
        <v>25346853246</v>
      </c>
      <c r="G11" s="9" t="n">
        <v>29406938594</v>
      </c>
      <c r="H11" s="9" t="n">
        <v>29714334205</v>
      </c>
      <c r="I11" s="9" t="n">
        <v>30495717541</v>
      </c>
      <c r="J11" s="9" t="n">
        <v>30926070609</v>
      </c>
      <c r="K11" s="9" t="n">
        <v>30847839521</v>
      </c>
      <c r="L11" s="9" t="n">
        <v>33038208436</v>
      </c>
      <c r="M11" s="9" t="n">
        <v>35065840864.682999</v>
      </c>
      <c r="N11" s="9" t="n">
        <v>36932978878.445396</v>
      </c>
      <c r="O11" s="9" t="n">
        <v>42114953459.155403</v>
      </c>
      <c r="P11" s="9" t="n">
        <v>52403566084.196899</v>
      </c>
      <c r="Q11" s="9" t="n">
        <v>60624752231.4132</v>
      </c>
      <c r="R11" s="9" t="n">
        <v>66894417538.2621</v>
      </c>
      <c r="S11" s="9" t="n">
        <v>75690379843.4673</v>
      </c>
      <c r="T11" s="9" t="n">
        <v>84495085266.814606</v>
      </c>
      <c r="U11" s="9" t="n">
        <v>97827626550.412094</v>
      </c>
      <c r="V11" s="9" t="n">
        <v>109366760149.401</v>
      </c>
      <c r="W11" s="9" t="n">
        <v>105385662993.856</v>
      </c>
      <c r="X11" s="9" t="n">
        <v>103677316461.08701</v>
      </c>
      <c r="Y11" s="9" t="n">
        <v>100148780465.07201</v>
      </c>
      <c r="Z11" s="9" t="n">
        <v>85893907291.901001</v>
      </c>
      <c r="AA11" s="9" t="n">
        <v>84133481067.053802</v>
      </c>
      <c r="AB11" s="9" t="n">
        <v>77637735686.422607</v>
      </c>
      <c r="AC11" s="9" t="n">
        <v>79380378462.438995</v>
      </c>
      <c r="AD11" s="9" t="n">
        <v>83882141467.237701</v>
      </c>
      <c r="AE11" s="9" t="n">
        <v>95767401684.014603</v>
      </c>
      <c r="AF11" s="9" t="n">
        <v>103679226934.75999</v>
      </c>
      <c r="AG11" s="9" t="n">
        <v>111375204037.27299</v>
      </c>
      <c r="AH11" s="9" t="n">
        <v>101021477737.22</v>
      </c>
      <c r="AI11" s="9" t="n">
        <v>108641095012.506</v>
      </c>
    </row>
    <row r="12">
      <c r="A12" s="1" t="s">
        <v>70</v>
      </c>
      <c r="B12" s="1" t="s">
        <v>120</v>
      </c>
      <c r="C12" s="9" t="n">
        <v>9997457701</v>
      </c>
      <c r="D12" s="9" t="n">
        <v>13397010668</v>
      </c>
      <c r="E12" s="9" t="n">
        <v>13976677206</v>
      </c>
      <c r="F12" s="9" t="n">
        <v>12450877336</v>
      </c>
      <c r="G12" s="9" t="n">
        <v>12362158625</v>
      </c>
      <c r="H12" s="9" t="n">
        <v>12508550969</v>
      </c>
      <c r="I12" s="9" t="n">
        <v>12744050046</v>
      </c>
      <c r="J12" s="9" t="n">
        <v>12921414446</v>
      </c>
      <c r="K12" s="9" t="n">
        <v>12940981824</v>
      </c>
      <c r="L12" s="9" t="n">
        <v>11942025058</v>
      </c>
      <c r="M12" s="9" t="n">
        <v>11612764459.242901</v>
      </c>
      <c r="N12" s="9" t="n">
        <v>12306673871.6751</v>
      </c>
      <c r="O12" s="9" t="n">
        <v>14525028693.1854</v>
      </c>
      <c r="P12" s="9" t="n">
        <v>19914424604.463299</v>
      </c>
      <c r="Q12" s="9" t="n">
        <v>18602618399.099701</v>
      </c>
      <c r="R12" s="9" t="n">
        <v>20739392794.9967</v>
      </c>
      <c r="S12" s="9" t="n">
        <v>23251898668.549702</v>
      </c>
      <c r="T12" s="9" t="n">
        <v>27029015072.467499</v>
      </c>
      <c r="U12" s="9" t="n">
        <v>30716433636.176998</v>
      </c>
      <c r="V12" s="9" t="n">
        <v>34455500361.615402</v>
      </c>
      <c r="W12" s="9" t="n">
        <v>31957979575.095402</v>
      </c>
      <c r="X12" s="9" t="n">
        <v>33189046971.950401</v>
      </c>
      <c r="Y12" s="9" t="n">
        <v>35711656042.900497</v>
      </c>
      <c r="Z12" s="9" t="n">
        <v>32559199168.0849</v>
      </c>
      <c r="AA12" s="9" t="n">
        <v>34451842562.2836</v>
      </c>
      <c r="AB12" s="9" t="n">
        <v>34325437438.558102</v>
      </c>
      <c r="AC12" s="9" t="n">
        <v>37164144585.331299</v>
      </c>
      <c r="AD12" s="9" t="n">
        <v>37844329904.635803</v>
      </c>
      <c r="AE12" s="9" t="n">
        <v>40729319041.353699</v>
      </c>
      <c r="AF12" s="9" t="n">
        <v>42804266674.396797</v>
      </c>
      <c r="AG12" s="9" t="n">
        <v>45218853221.545097</v>
      </c>
      <c r="AH12" s="9" t="n">
        <v>45517691165.824203</v>
      </c>
      <c r="AI12" s="9" t="n">
        <v>46895976713.762703</v>
      </c>
    </row>
    <row r="13">
      <c r="A13" s="1" t="s">
        <v>70</v>
      </c>
      <c r="B13" s="1" t="s">
        <v>6</v>
      </c>
      <c r="C13" s="9" t="n">
        <v>1272396000</v>
      </c>
      <c r="D13" s="9" t="n">
        <v>331079130</v>
      </c>
      <c r="E13" s="9" t="n">
        <v>184083233</v>
      </c>
      <c r="F13" s="9" t="n">
        <v>46839529</v>
      </c>
      <c r="G13" s="9" t="n">
        <v>128250176</v>
      </c>
      <c r="H13" s="9" t="n">
        <v>515482953</v>
      </c>
      <c r="I13" s="9" t="n">
        <v>177800227</v>
      </c>
      <c r="J13" s="9" t="n">
        <v>688308273</v>
      </c>
      <c r="K13" s="9" t="n">
        <v>2129809087</v>
      </c>
      <c r="L13" s="9" t="n">
        <v>2619025118</v>
      </c>
      <c r="M13" s="9" t="n">
        <v>2868405040.3759999</v>
      </c>
      <c r="N13" s="9" t="n">
        <v>3821478208.7582002</v>
      </c>
      <c r="O13" s="9" t="n">
        <v>5938499596.1861</v>
      </c>
      <c r="P13" s="9" t="n">
        <v>8110315471.2203999</v>
      </c>
      <c r="Q13" s="9" t="n">
        <v>8443658771.9216003</v>
      </c>
      <c r="R13" s="9" t="n">
        <v>7314159155.4172001</v>
      </c>
      <c r="S13" s="9" t="n">
        <v>5885386266.7441998</v>
      </c>
      <c r="T13" s="9" t="n">
        <v>1139293834.6752</v>
      </c>
      <c r="U13" s="9" t="n">
        <v>1865213173.5523</v>
      </c>
      <c r="V13" s="9" t="n">
        <v>1591810443.6155</v>
      </c>
      <c r="W13" s="9" t="n">
        <v>3138214743.9987998</v>
      </c>
      <c r="X13" s="9" t="n">
        <v>3884316327.2898998</v>
      </c>
      <c r="Y13" s="9" t="n">
        <v>3069349474.7277002</v>
      </c>
      <c r="Z13" s="9" t="n">
        <v>3091185616.5102</v>
      </c>
      <c r="AA13" s="9" t="n">
        <v>1784642237.0755999</v>
      </c>
      <c r="AB13" s="9" t="n">
        <v>1530114193.7392001</v>
      </c>
      <c r="AC13" s="9" t="n">
        <v>1418192174.9972999</v>
      </c>
      <c r="AD13" s="9" t="n">
        <v>1390474716.2925999</v>
      </c>
      <c r="AE13" s="9" t="n">
        <v>1148685735.9851</v>
      </c>
      <c r="AF13" s="9" t="n">
        <v>853123108.17519999</v>
      </c>
      <c r="AG13" s="9" t="n">
        <v>1163865520.4560001</v>
      </c>
      <c r="AH13" s="9" t="n">
        <v>1144933161.9158001</v>
      </c>
      <c r="AI13" s="9" t="n">
        <v>847983131.051</v>
      </c>
    </row>
    <row r="14">
      <c r="A14" s="1" t="s">
        <v>6</v>
      </c>
      <c r="B14" s="1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 t="n">
        <v>3690942.75</v>
      </c>
      <c r="N14" s="9" t="n">
        <v>1878196.6702000001</v>
      </c>
      <c r="O14" s="9" t="n">
        <v>741885.16009999998</v>
      </c>
      <c r="P14" s="9" t="n">
        <v>4035765.4526</v>
      </c>
      <c r="Q14" s="9" t="n">
        <v>478195.04499999998</v>
      </c>
      <c r="R14" s="9" t="n">
        <v>1127670.4907</v>
      </c>
      <c r="S14" s="9" t="n">
        <v>3917704.68</v>
      </c>
      <c r="T14" s="9" t="n">
        <v>0</v>
      </c>
      <c r="U14" s="9" t="n">
        <v>-26383.222300000001</v>
      </c>
      <c r="V14" s="9" t="n">
        <v>259216.35889999999</v>
      </c>
      <c r="W14" s="9" t="n">
        <v>-8885.2999</v>
      </c>
      <c r="X14" s="9" t="n">
        <v>-28783.119999999999</v>
      </c>
      <c r="Y14" s="9"/>
      <c r="Z14" s="9" t="n">
        <v>-52150.8511</v>
      </c>
      <c r="AA14" s="9"/>
      <c r="AB14" s="9"/>
      <c r="AC14" s="9" t="n">
        <v>-2315.6100999999999</v>
      </c>
      <c r="AD14" s="9" t="n">
        <v>0</v>
      </c>
      <c r="AE14" s="9" t="n">
        <v>-233000.07810000001</v>
      </c>
      <c r="AF14" s="9" t="n">
        <v>465885</v>
      </c>
      <c r="AG14" s="9" t="n">
        <v>0</v>
      </c>
      <c r="AH14" s="9" t="n">
        <v>376316</v>
      </c>
      <c r="AI14" s="9" t="n">
        <v>36485.489300000001</v>
      </c>
    </row>
    <row r="15">
      <c r="A15" s="1" t="s">
        <v>6</v>
      </c>
      <c r="B15" s="1" t="s">
        <v>127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 t="n">
        <v>22156426.074299999</v>
      </c>
      <c r="N15" s="9" t="n">
        <v>4449050.0663000001</v>
      </c>
      <c r="O15" s="9" t="n">
        <v>63806491.1149</v>
      </c>
      <c r="P15" s="9" t="n">
        <v>15795357.6489</v>
      </c>
      <c r="Q15" s="9" t="n">
        <v>1199337.0001999999</v>
      </c>
      <c r="R15" s="9" t="n">
        <v>705498.11930000002</v>
      </c>
      <c r="S15" s="9" t="n">
        <v>13774998.2663</v>
      </c>
      <c r="T15" s="9" t="n">
        <v>696872.27</v>
      </c>
      <c r="U15" s="9" t="n">
        <v>-102950.518</v>
      </c>
      <c r="V15" s="9" t="n">
        <v>-984.48</v>
      </c>
      <c r="W15" s="9" t="n">
        <v>-9526.2999999999993</v>
      </c>
      <c r="X15" s="9" t="n">
        <v>-30729.11</v>
      </c>
      <c r="Y15" s="9" t="n">
        <v>-3330.9501</v>
      </c>
      <c r="Z15" s="9" t="n">
        <v>-47572.269500000002</v>
      </c>
      <c r="AA15" s="9"/>
      <c r="AB15" s="9"/>
      <c r="AC15" s="9" t="n">
        <v>1400386</v>
      </c>
      <c r="AD15" s="9" t="n">
        <v>-245</v>
      </c>
      <c r="AE15" s="9"/>
      <c r="AF15" s="9"/>
      <c r="AG15" s="9"/>
      <c r="AH15" s="9"/>
      <c r="AI15" s="9" t="n">
        <v>602647.9277</v>
      </c>
    </row>
    <row r="16">
      <c r="A16" s="1" t="s">
        <v>6</v>
      </c>
      <c r="B16" s="1" t="s">
        <v>120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 t="n">
        <v>1252191.53</v>
      </c>
      <c r="N16" s="9" t="n">
        <v>1207220.625</v>
      </c>
      <c r="O16" s="9" t="n">
        <v>3982472.2601000001</v>
      </c>
      <c r="P16" s="9" t="n">
        <v>45492386.770000003</v>
      </c>
      <c r="Q16" s="9" t="n">
        <v>3795649.6775000002</v>
      </c>
      <c r="R16" s="9" t="n">
        <v>1556401.4316</v>
      </c>
      <c r="S16" s="9" t="n">
        <v>89339044.710899994</v>
      </c>
      <c r="T16" s="9" t="n">
        <v>16779375.779899999</v>
      </c>
      <c r="U16" s="9" t="n">
        <v>78291.875499999995</v>
      </c>
      <c r="V16" s="9" t="n">
        <v>487022.95360000001</v>
      </c>
      <c r="W16" s="9" t="n">
        <v>-180973.76759999999</v>
      </c>
      <c r="X16" s="9" t="n">
        <v>-11070.22</v>
      </c>
      <c r="Y16" s="9"/>
      <c r="Z16" s="9"/>
      <c r="AA16" s="9"/>
      <c r="AB16" s="9"/>
      <c r="AC16" s="9" t="n">
        <v>2181720.8108999999</v>
      </c>
      <c r="AD16" s="9"/>
      <c r="AE16" s="9"/>
      <c r="AF16" s="9"/>
      <c r="AG16" s="9"/>
      <c r="AH16" s="9" t="n">
        <v>0</v>
      </c>
      <c r="AI16" s="9" t="n">
        <v>341786.35149999999</v>
      </c>
    </row>
    <row r="17">
      <c r="A17" s="1" t="s">
        <v>6</v>
      </c>
      <c r="B17" s="1" t="s">
        <v>6</v>
      </c>
      <c r="C17" s="9" t="n">
        <v>0</v>
      </c>
      <c r="D17" s="9"/>
      <c r="E17" s="9"/>
      <c r="F17" s="9"/>
      <c r="G17" s="9"/>
      <c r="H17" s="9"/>
      <c r="I17" s="9"/>
      <c r="J17" s="9"/>
      <c r="K17" s="9"/>
      <c r="L17" s="9"/>
      <c r="M17" s="9" t="n">
        <v>2407598.1842999998</v>
      </c>
      <c r="N17" s="9" t="n">
        <v>2304108.5809999998</v>
      </c>
      <c r="O17" s="9" t="n">
        <v>15553013.760399999</v>
      </c>
      <c r="P17" s="9" t="n">
        <v>10417490.3025</v>
      </c>
      <c r="Q17" s="9" t="n">
        <v>1605014.0599</v>
      </c>
      <c r="R17" s="9" t="n">
        <v>413066.08069999999</v>
      </c>
      <c r="S17" s="9" t="n">
        <v>2716547.1505</v>
      </c>
      <c r="T17" s="9" t="n">
        <v>571337</v>
      </c>
      <c r="U17" s="9" t="n">
        <v>419085.08399999997</v>
      </c>
      <c r="V17" s="9" t="n">
        <v>240913.3008</v>
      </c>
      <c r="W17" s="9" t="n">
        <v>-54534.290500000003</v>
      </c>
      <c r="X17" s="9" t="n">
        <v>-70242.651299999998</v>
      </c>
      <c r="Y17" s="9" t="n">
        <v>-3146.85</v>
      </c>
      <c r="Z17" s="9"/>
      <c r="AA17" s="9"/>
      <c r="AB17" s="9" t="n">
        <v>30000</v>
      </c>
      <c r="AC17" s="9" t="n">
        <v>1738.23</v>
      </c>
      <c r="AD17" s="9" t="n">
        <v>1345852</v>
      </c>
      <c r="AE17" s="9" t="n">
        <v>20204.710899999998</v>
      </c>
      <c r="AF17" s="9" t="n">
        <v>0</v>
      </c>
      <c r="AG17" s="9" t="n">
        <v>314555.625</v>
      </c>
      <c r="AH17" s="9" t="n">
        <v>10000</v>
      </c>
      <c r="AI17" s="9"/>
    </row>
    <row r="18">
      <c r="B18" s="1" t="s">
        <v>36</v>
      </c>
      <c r="C18" s="9" t="n">
        <f t="shared" ref="C18:AI18" si="0">SUBTOTAL(9,C2:C6)</f>
        <v>69276715115</v>
      </c>
      <c r="D18" s="9" t="n">
        <f t="shared" si="0"/>
        <v>74488405599</v>
      </c>
      <c r="E18" s="9" t="n">
        <f t="shared" si="0"/>
        <v>61185173761</v>
      </c>
      <c r="F18" s="9" t="n">
        <f t="shared" si="0"/>
        <v>61422854129</v>
      </c>
      <c r="G18" s="9" t="n">
        <f t="shared" si="0"/>
        <v>52376892313</v>
      </c>
      <c r="H18" s="9" t="n">
        <f t="shared" si="0"/>
        <v>50758245550</v>
      </c>
      <c r="I18" s="9" t="n">
        <f t="shared" si="0"/>
        <v>53570076277</v>
      </c>
      <c r="J18" s="9" t="n">
        <f t="shared" si="0"/>
        <v>50593597846</v>
      </c>
      <c r="K18" s="9" t="n">
        <f t="shared" si="0"/>
        <v>49573352802</v>
      </c>
      <c r="L18" s="9" t="n">
        <f t="shared" si="0"/>
        <v>53513800800</v>
      </c>
      <c r="M18" s="9" t="n">
        <f t="shared" si="0"/>
        <v>62146828845.168594</v>
      </c>
      <c r="N18" s="9" t="n">
        <f t="shared" si="0"/>
        <v>67713155868.823601</v>
      </c>
      <c r="O18" s="9" t="n">
        <f t="shared" si="0"/>
        <v>80000633130.023209</v>
      </c>
      <c r="P18" s="9" t="n">
        <f t="shared" si="0"/>
        <v>98544462842.603714</v>
      </c>
      <c r="Q18" s="9" t="n">
        <f t="shared" si="0"/>
        <v>107458296624.79579</v>
      </c>
      <c r="R18" s="9" t="n">
        <f t="shared" si="0"/>
        <v>126426507873.15421</v>
      </c>
      <c r="S18" s="9" t="n">
        <f t="shared" si="0"/>
        <v>139641901986.57492</v>
      </c>
      <c r="T18" s="9" t="n">
        <f t="shared" si="0"/>
        <v>162795157062.99878</v>
      </c>
      <c r="U18" s="9" t="n">
        <f t="shared" si="0"/>
        <v>194387453265.72952</v>
      </c>
      <c r="V18" s="9" t="n">
        <f t="shared" si="0"/>
        <v>178525442865.8338</v>
      </c>
      <c r="W18" s="9" t="n">
        <f t="shared" si="0"/>
        <v>167382935634.99753</v>
      </c>
      <c r="X18" s="9" t="n">
        <f t="shared" si="0"/>
        <v>178034463391.81421</v>
      </c>
      <c r="Y18" s="9" t="n">
        <f t="shared" si="0"/>
        <v>176408938109.1308</v>
      </c>
      <c r="Z18" s="9" t="n">
        <f t="shared" si="0"/>
        <v>151675179336.76727</v>
      </c>
      <c r="AA18" s="9" t="n">
        <f t="shared" si="0"/>
        <v>133402074150.89909</v>
      </c>
      <c r="AB18" s="9" t="n">
        <f t="shared" si="0"/>
        <v>133609625708.44569</v>
      </c>
      <c r="AC18" s="9" t="n">
        <f t="shared" si="0"/>
        <v>152935405537.84659</v>
      </c>
      <c r="AD18" s="9" t="n">
        <f t="shared" si="0"/>
        <v>168047930116.73099</v>
      </c>
      <c r="AE18" s="9" t="n">
        <f t="shared" si="0"/>
        <v>188796880412.2504</v>
      </c>
      <c r="AF18" s="9" t="n">
        <f t="shared" si="0"/>
        <v>199856793745.89481</v>
      </c>
      <c r="AG18" s="9" t="n">
        <f t="shared" si="0"/>
        <v>224417924379.64526</v>
      </c>
      <c r="AH18" s="9" t="n">
        <f t="shared" si="0"/>
        <v>200324644233.1011</v>
      </c>
      <c r="AI18" s="9" t="n">
        <f t="shared" si="0"/>
        <v>215749977754.9411</v>
      </c>
    </row>
    <row r="20">
      <c r="B20" s="1" t="s">
        <v>124</v>
      </c>
      <c r="C20" s="1" t="n">
        <f t="shared" ref="C20:AI20" si="1">C1</f>
        <v>1990</v>
      </c>
      <c r="D20" s="1" t="n">
        <f t="shared" si="1"/>
        <v>1991</v>
      </c>
      <c r="E20" s="1" t="n">
        <f t="shared" si="1"/>
        <v>1992</v>
      </c>
      <c r="F20" s="1" t="n">
        <f t="shared" si="1"/>
        <v>1993</v>
      </c>
      <c r="G20" s="1" t="n">
        <f t="shared" si="1"/>
        <v>1994</v>
      </c>
      <c r="H20" s="1" t="n">
        <f t="shared" si="1"/>
        <v>1995</v>
      </c>
      <c r="I20" s="1" t="n">
        <f t="shared" si="1"/>
        <v>1996</v>
      </c>
      <c r="J20" s="1" t="n">
        <f t="shared" si="1"/>
        <v>1997</v>
      </c>
      <c r="K20" s="1" t="n">
        <f t="shared" si="1"/>
        <v>1998</v>
      </c>
      <c r="L20" s="1" t="n">
        <f t="shared" si="1"/>
        <v>1999</v>
      </c>
      <c r="M20" s="1" t="n">
        <f t="shared" si="1"/>
        <v>2000</v>
      </c>
      <c r="N20" s="1" t="n">
        <f t="shared" si="1"/>
        <v>2001</v>
      </c>
      <c r="O20" s="1" t="n">
        <f t="shared" si="1"/>
        <v>2002</v>
      </c>
      <c r="P20" s="1" t="n">
        <f t="shared" si="1"/>
        <v>2003</v>
      </c>
      <c r="Q20" s="1" t="n">
        <f t="shared" si="1"/>
        <v>2004</v>
      </c>
      <c r="R20" s="1" t="n">
        <f t="shared" si="1"/>
        <v>2005</v>
      </c>
      <c r="S20" s="1" t="n">
        <f t="shared" si="1"/>
        <v>2006</v>
      </c>
      <c r="T20" s="1" t="n">
        <f t="shared" si="1"/>
        <v>2007</v>
      </c>
      <c r="U20" s="1" t="n">
        <f t="shared" si="1"/>
        <v>2008</v>
      </c>
      <c r="V20" s="1" t="n">
        <f t="shared" si="1"/>
        <v>2009</v>
      </c>
      <c r="W20" s="1" t="n">
        <f t="shared" si="1"/>
        <v>2010</v>
      </c>
      <c r="X20" s="1" t="n">
        <f t="shared" si="1"/>
        <v>2011</v>
      </c>
      <c r="Y20" s="1" t="n">
        <f t="shared" si="1"/>
        <v>2012</v>
      </c>
      <c r="Z20" s="1" t="n">
        <f t="shared" si="1"/>
        <v>2013</v>
      </c>
      <c r="AA20" s="1" t="n">
        <f t="shared" si="1"/>
        <v>2014</v>
      </c>
      <c r="AB20" s="1" t="n">
        <f t="shared" si="1"/>
        <v>2015</v>
      </c>
      <c r="AC20" s="1" t="n">
        <f t="shared" si="1"/>
        <v>2016</v>
      </c>
      <c r="AD20" s="1" t="n">
        <f t="shared" si="1"/>
        <v>2017</v>
      </c>
      <c r="AE20" s="1" t="n">
        <f t="shared" si="1"/>
        <v>2018</v>
      </c>
      <c r="AF20" s="1" t="n">
        <f t="shared" si="1"/>
        <v>2019</v>
      </c>
      <c r="AG20" s="1" t="n">
        <f t="shared" si="1"/>
        <v>2020</v>
      </c>
      <c r="AH20" s="1" t="n">
        <f t="shared" si="1"/>
        <v>2021</v>
      </c>
      <c r="AI20" s="1" t="n">
        <f t="shared" si="1"/>
        <v>2022</v>
      </c>
      <c r="AK20" s="19" t="n">
        <f t="shared" ref="AK20:AK25" si="2">AB20</f>
        <v>2015</v>
      </c>
      <c r="AL20" s="19" t="n">
        <f t="shared" ref="AL20:AM25" si="3">AH20</f>
        <v>2021</v>
      </c>
      <c r="AM20" s="19" t="n">
        <f t="shared" si="3"/>
        <v>2022</v>
      </c>
      <c r="AN20" s="19" t="str">
        <f>AL20&amp;"-"&amp;$AM20</f>
        <v>2021-2022</v>
      </c>
      <c r="AO20" s="19" t="str">
        <f>AK20&amp;"-"&amp;$AM20</f>
        <v>2015-2022</v>
      </c>
      <c r="AP20" s="19" t="str">
        <f>"Share "&amp;AI20</f>
        <v>Share 2022</v>
      </c>
      <c r="AQ20" s="1" t="s">
        <v>90</v>
      </c>
      <c r="AR20" s="1" t="s">
        <v>89</v>
      </c>
    </row>
    <row r="21">
      <c r="A21" s="1" t="str">
        <f t="shared" ref="A21:B36" si="4">A2</f>
        <v>Products (All)</v>
      </c>
      <c r="B21" s="1" t="str">
        <f t="shared" si="4"/>
        <v>1 Offer</v>
      </c>
      <c r="C21" s="66" t="n">
        <f t="shared" ref="C21:AI21" si="5">IF(C2="","",C2/VLOOKUP(C$20,deflator,2,FALSE)/$AJ$1)</f>
        <v>2.0015675144707155</v>
      </c>
      <c r="D21" s="66" t="n">
        <f t="shared" si="5"/>
        <v>4.8124546078914499</v>
      </c>
      <c r="E21" s="66" t="n">
        <f t="shared" si="5"/>
        <v>3.7196981087564507</v>
      </c>
      <c r="F21" s="66" t="n">
        <f t="shared" si="5"/>
        <v>2.9866779779758672</v>
      </c>
      <c r="G21" s="66" t="n">
        <f t="shared" si="5"/>
        <v>1.9935087811432954</v>
      </c>
      <c r="H21" s="66" t="n">
        <f t="shared" si="5"/>
        <v>2.1107661889054632</v>
      </c>
      <c r="I21" s="66" t="n">
        <f t="shared" si="5"/>
        <v>2.0370638749019294</v>
      </c>
      <c r="J21" s="66" t="n">
        <f t="shared" si="5"/>
        <v>1.7201679679633406</v>
      </c>
      <c r="K21" s="66" t="n">
        <f t="shared" si="5"/>
        <v>2.0841436371907838</v>
      </c>
      <c r="L21" s="66" t="n">
        <f t="shared" si="5"/>
        <v>2.3294416762899068</v>
      </c>
      <c r="M21" s="66" t="n">
        <f t="shared" si="5"/>
        <v>6.5954422480143364</v>
      </c>
      <c r="N21" s="66" t="n">
        <f t="shared" si="5"/>
        <v>6.2629363665787317</v>
      </c>
      <c r="O21" s="66" t="n">
        <f t="shared" si="5"/>
        <v>6.4540196054071579</v>
      </c>
      <c r="P21" s="66" t="n">
        <f t="shared" si="5"/>
        <v>13.806336520473977</v>
      </c>
      <c r="Q21" s="66" t="n">
        <f t="shared" si="5"/>
        <v>10.292093190791908</v>
      </c>
      <c r="R21" s="66" t="n">
        <f t="shared" si="5"/>
        <v>18.592181518271094</v>
      </c>
      <c r="S21" s="66" t="n">
        <f t="shared" si="5"/>
        <v>20.362544612398551</v>
      </c>
      <c r="T21" s="66" t="n">
        <f t="shared" si="5"/>
        <v>20.20571087611183</v>
      </c>
      <c r="U21" s="66" t="n">
        <f t="shared" si="5"/>
        <v>27.616288842889801</v>
      </c>
      <c r="V21" s="66" t="n">
        <f t="shared" si="5"/>
        <v>19.569771703455746</v>
      </c>
      <c r="W21" s="66" t="n">
        <f t="shared" si="5"/>
        <v>19.733208898445351</v>
      </c>
      <c r="X21" s="66" t="n">
        <f t="shared" si="5"/>
        <v>18.455300149912098</v>
      </c>
      <c r="Y21" s="66" t="n">
        <f t="shared" si="5"/>
        <v>13.903889008290998</v>
      </c>
      <c r="Z21" s="66" t="n">
        <f t="shared" si="5"/>
        <v>9.5173819913701561</v>
      </c>
      <c r="AA21" s="66" t="n">
        <f t="shared" si="5"/>
        <v>9.6167195938558532</v>
      </c>
      <c r="AB21" s="66" t="n">
        <f t="shared" si="5"/>
        <v>9.4309282379089492</v>
      </c>
      <c r="AC21" s="66" t="n">
        <f t="shared" si="5"/>
        <v>9.056580797384191</v>
      </c>
      <c r="AD21" s="66" t="n">
        <f t="shared" si="5"/>
        <v>8.7926369515086709</v>
      </c>
      <c r="AE21" s="66" t="n">
        <f t="shared" si="5"/>
        <v>11.242481050519958</v>
      </c>
      <c r="AF21" s="66" t="n">
        <f t="shared" si="5"/>
        <v>14.573324528575071</v>
      </c>
      <c r="AG21" s="66" t="n">
        <f t="shared" si="5"/>
        <v>13.75451788997932</v>
      </c>
      <c r="AH21" s="66" t="n">
        <f t="shared" si="5"/>
        <v>15.021518576384585</v>
      </c>
      <c r="AI21" s="66" t="n">
        <f t="shared" si="5"/>
        <v>18.4325121764013</v>
      </c>
      <c r="AJ21" s="36" t="str">
        <f>B21</f>
        <v>1 Offer</v>
      </c>
      <c r="AK21" s="55" t="n">
        <f t="shared" si="2"/>
        <v>9.4309282379089492</v>
      </c>
      <c r="AL21" s="55" t="n">
        <f t="shared" si="3"/>
        <v>15.021518576384585</v>
      </c>
      <c r="AM21" s="55" t="n">
        <f t="shared" si="3"/>
        <v>18.4325121764013</v>
      </c>
      <c r="AN21" s="39" t="n">
        <f>(AM21/AL21)-1</f>
        <v>0.22707381964558215</v>
      </c>
      <c r="AO21" s="39" t="n">
        <f>(AM21/AK21)-1</f>
        <v>0.95447486306906804</v>
      </c>
      <c r="AP21" s="16" t="n">
        <f>AI41</f>
        <v>8.7899062600800229E-2</v>
      </c>
      <c r="AQ21" s="16" t="n">
        <f>AH41</f>
        <v>7.2326899919898116E-2</v>
      </c>
      <c r="AR21" s="16" t="n">
        <f>AB41</f>
        <v>6.0575636098448654E-2</v>
      </c>
    </row>
    <row r="22">
      <c r="A22" s="1" t="str">
        <f t="shared" si="4"/>
        <v>Products (All)</v>
      </c>
      <c r="B22" s="1" t="str">
        <f t="shared" si="4"/>
        <v>2+ Offers</v>
      </c>
      <c r="C22" s="66" t="n">
        <f t="shared" ref="C22:AI22" si="6">IF(C3="","",C3/VLOOKUP(C$20,deflator,2,FALSE)/$AJ$1)</f>
        <v>32.913338066560257</v>
      </c>
      <c r="D22" s="66" t="n">
        <f t="shared" si="6"/>
        <v>58.181634272063313</v>
      </c>
      <c r="E22" s="66" t="n">
        <f t="shared" si="6"/>
        <v>47.43453214411926</v>
      </c>
      <c r="F22" s="66" t="n">
        <f t="shared" si="6"/>
        <v>41.456101608695015</v>
      </c>
      <c r="G22" s="66" t="n">
        <f t="shared" si="6"/>
        <v>35.139367772893152</v>
      </c>
      <c r="H22" s="66" t="n">
        <f t="shared" si="6"/>
        <v>31.12443553012687</v>
      </c>
      <c r="I22" s="66" t="n">
        <f t="shared" si="6"/>
        <v>35.998560058077722</v>
      </c>
      <c r="J22" s="66" t="n">
        <f t="shared" si="6"/>
        <v>32.880667161313895</v>
      </c>
      <c r="K22" s="66" t="n">
        <f t="shared" si="6"/>
        <v>30.783937705820655</v>
      </c>
      <c r="L22" s="66" t="n">
        <f t="shared" si="6"/>
        <v>31.117590364564101</v>
      </c>
      <c r="M22" s="66" t="n">
        <f t="shared" si="6"/>
        <v>34.952113114714557</v>
      </c>
      <c r="N22" s="66" t="n">
        <f t="shared" si="6"/>
        <v>37.143468037274452</v>
      </c>
      <c r="O22" s="66" t="n">
        <f t="shared" si="6"/>
        <v>45.180473791390476</v>
      </c>
      <c r="P22" s="66" t="n">
        <f t="shared" si="6"/>
        <v>48.128071709567045</v>
      </c>
      <c r="Q22" s="66" t="n">
        <f t="shared" si="6"/>
        <v>53.734761028534386</v>
      </c>
      <c r="R22" s="66" t="n">
        <f t="shared" si="6"/>
        <v>72.595731411588119</v>
      </c>
      <c r="S22" s="66" t="n">
        <f t="shared" si="6"/>
        <v>74.77551716816356</v>
      </c>
      <c r="T22" s="66" t="n">
        <f t="shared" si="6"/>
        <v>81.901296527390571</v>
      </c>
      <c r="U22" s="66" t="n">
        <f t="shared" si="6"/>
        <v>89.999622378951628</v>
      </c>
      <c r="V22" s="66" t="n">
        <f t="shared" si="6"/>
        <v>85.564914090733026</v>
      </c>
      <c r="W22" s="66" t="n">
        <f t="shared" si="6"/>
        <v>72.574138779844674</v>
      </c>
      <c r="X22" s="66" t="n">
        <f t="shared" si="6"/>
        <v>74.310915703214008</v>
      </c>
      <c r="Y22" s="66" t="n">
        <f t="shared" si="6"/>
        <v>76.319958848450668</v>
      </c>
      <c r="Z22" s="66" t="n">
        <f t="shared" si="6"/>
        <v>60.453776524634094</v>
      </c>
      <c r="AA22" s="66" t="n">
        <f t="shared" si="6"/>
        <v>58.227758358089595</v>
      </c>
      <c r="AB22" s="66" t="n">
        <f t="shared" si="6"/>
        <v>52.395665027627764</v>
      </c>
      <c r="AC22" s="66" t="n">
        <f t="shared" si="6"/>
        <v>56.662063336757377</v>
      </c>
      <c r="AD22" s="66" t="n">
        <f t="shared" si="6"/>
        <v>59.800861519686983</v>
      </c>
      <c r="AE22" s="66" t="n">
        <f t="shared" si="6"/>
        <v>67.795873165030585</v>
      </c>
      <c r="AF22" s="66" t="n">
        <f t="shared" si="6"/>
        <v>65.364109937015684</v>
      </c>
      <c r="AG22" s="66" t="n">
        <f t="shared" si="6"/>
        <v>56.397383492789885</v>
      </c>
      <c r="AH22" s="66" t="n">
        <f t="shared" si="6"/>
        <v>54.032284074173738</v>
      </c>
      <c r="AI22" s="66" t="n">
        <f t="shared" si="6"/>
        <v>77.36471968820571</v>
      </c>
      <c r="AJ22" s="20" t="str">
        <f>B22</f>
        <v>2+ Offers</v>
      </c>
      <c r="AK22" s="55" t="n">
        <f t="shared" si="2"/>
        <v>52.395665027627764</v>
      </c>
      <c r="AL22" s="55" t="n">
        <f t="shared" si="3"/>
        <v>54.032284074173738</v>
      </c>
      <c r="AM22" s="55" t="n">
        <f t="shared" si="3"/>
        <v>77.36471968820571</v>
      </c>
      <c r="AN22" s="39" t="n">
        <f>(AM22/AL22)-1</f>
        <v>0.43182397364512615</v>
      </c>
      <c r="AO22" s="39" t="n">
        <f>(AM22/AK22)-1</f>
        <v>0.47654810082879928</v>
      </c>
      <c r="AP22" s="16" t="n">
        <f>AI42</f>
        <v>0.36892889443866467</v>
      </c>
      <c r="AQ22" s="16" t="n">
        <f>AH42</f>
        <v>0.26015928967528212</v>
      </c>
      <c r="AR22" s="16" t="n">
        <f>AB42</f>
        <v>0.33654171230906516</v>
      </c>
    </row>
    <row r="23">
      <c r="A23" s="1" t="str">
        <f t="shared" si="4"/>
        <v>Products (All)</v>
      </c>
      <c r="B23" s="1" t="str">
        <f t="shared" si="4"/>
        <v>No Comp.</v>
      </c>
      <c r="C23" s="66" t="n">
        <f t="shared" ref="C23:AI23" si="7">IF(C4="","",C4/VLOOKUP(C$20,deflator,2,FALSE)/$AJ$1)</f>
        <v>52.611391652847999</v>
      </c>
      <c r="D23" s="66" t="n">
        <f t="shared" si="7"/>
        <v>75.084506489531591</v>
      </c>
      <c r="E23" s="66" t="n">
        <f t="shared" si="7"/>
        <v>57.720352055419688</v>
      </c>
      <c r="F23" s="66" t="n">
        <f t="shared" si="7"/>
        <v>64.231355440604602</v>
      </c>
      <c r="G23" s="66" t="n">
        <f t="shared" si="7"/>
        <v>53.678333597779172</v>
      </c>
      <c r="H23" s="66" t="n">
        <f t="shared" si="7"/>
        <v>53.093582832658583</v>
      </c>
      <c r="I23" s="66" t="n">
        <f t="shared" si="7"/>
        <v>50.787333031347984</v>
      </c>
      <c r="J23" s="66" t="n">
        <f t="shared" si="7"/>
        <v>45.703680188767308</v>
      </c>
      <c r="K23" s="66" t="n">
        <f t="shared" si="7"/>
        <v>43.311924595420535</v>
      </c>
      <c r="L23" s="66" t="n">
        <f t="shared" si="7"/>
        <v>47.363723404755049</v>
      </c>
      <c r="M23" s="66" t="n">
        <f t="shared" si="7"/>
        <v>50.215537999248262</v>
      </c>
      <c r="N23" s="66" t="n">
        <f t="shared" si="7"/>
        <v>54.580482745353436</v>
      </c>
      <c r="O23" s="66" t="n">
        <f t="shared" si="7"/>
        <v>59.036409253290891</v>
      </c>
      <c r="P23" s="66" t="n">
        <f t="shared" si="7"/>
        <v>73.618233712799864</v>
      </c>
      <c r="Q23" s="66" t="n">
        <f t="shared" si="7"/>
        <v>81.01636959048831</v>
      </c>
      <c r="R23" s="66" t="n">
        <f t="shared" si="7"/>
        <v>83.450294812514812</v>
      </c>
      <c r="S23" s="66" t="n">
        <f t="shared" si="7"/>
        <v>93.032065583342614</v>
      </c>
      <c r="T23" s="66" t="n">
        <f t="shared" si="7"/>
        <v>113.02123538620643</v>
      </c>
      <c r="U23" s="66" t="n">
        <f t="shared" si="7"/>
        <v>134.4851054637729</v>
      </c>
      <c r="V23" s="66" t="n">
        <f t="shared" si="7"/>
        <v>123.23451073122281</v>
      </c>
      <c r="W23" s="66" t="n">
        <f t="shared" si="7"/>
        <v>117.97200636583423</v>
      </c>
      <c r="X23" s="66" t="n">
        <f t="shared" si="7"/>
        <v>128.56059330527191</v>
      </c>
      <c r="Y23" s="66" t="n">
        <f t="shared" si="7"/>
        <v>125.2532199171486</v>
      </c>
      <c r="Z23" s="66" t="n">
        <f t="shared" si="7"/>
        <v>112.29385911610095</v>
      </c>
      <c r="AA23" s="66" t="n">
        <f t="shared" si="7"/>
        <v>88.686076565651589</v>
      </c>
      <c r="AB23" s="66" t="n">
        <f t="shared" si="7"/>
        <v>93.587334369116689</v>
      </c>
      <c r="AC23" s="66" t="n">
        <f t="shared" si="7"/>
        <v>110.75554559826637</v>
      </c>
      <c r="AD23" s="66" t="n">
        <f t="shared" si="7"/>
        <v>122.04383041860994</v>
      </c>
      <c r="AE23" s="66" t="n">
        <f t="shared" si="7"/>
        <v>128.92952006836202</v>
      </c>
      <c r="AF23" s="66" t="n">
        <f t="shared" si="7"/>
        <v>135.82881813788921</v>
      </c>
      <c r="AG23" s="66" t="n">
        <f t="shared" si="7"/>
        <v>168.50862600251202</v>
      </c>
      <c r="AH23" s="66" t="n">
        <f t="shared" si="7"/>
        <v>135.40607101165864</v>
      </c>
      <c r="AI23" s="66" t="n">
        <f t="shared" si="7"/>
        <v>112.05638365166901</v>
      </c>
      <c r="AJ23" s="20" t="str">
        <f>B23</f>
        <v>No Comp.</v>
      </c>
      <c r="AK23" s="55" t="n">
        <f t="shared" si="2"/>
        <v>93.587334369116689</v>
      </c>
      <c r="AL23" s="55" t="n">
        <f t="shared" si="3"/>
        <v>135.40607101165864</v>
      </c>
      <c r="AM23" s="55" t="n">
        <f t="shared" si="3"/>
        <v>112.05638365166901</v>
      </c>
      <c r="AN23" s="39" t="n">
        <f>(AM23/AL23)-1</f>
        <v>-0.17244195319705569</v>
      </c>
      <c r="AO23" s="39" t="n">
        <f>(AM23/AK23)-1</f>
        <v>0.19734560672183221</v>
      </c>
      <c r="AP23" s="16" t="n">
        <f>AI43</f>
        <v>0.53436292281567632</v>
      </c>
      <c r="AQ23" s="16" t="n">
        <f>AH43</f>
        <v>0.65196479948460551</v>
      </c>
      <c r="AR23" s="16" t="n">
        <f>AB43</f>
        <v>0.60111922889834446</v>
      </c>
    </row>
    <row r="24">
      <c r="A24" s="1" t="str">
        <f t="shared" si="4"/>
        <v>Products (All)</v>
      </c>
      <c r="B24" s="1" t="str">
        <f t="shared" si="4"/>
        <v>Unlabeled</v>
      </c>
      <c r="C24" s="66" t="n">
        <f t="shared" ref="C24:AI24" si="8">IF(C5="","",C5/VLOOKUP(C$20,deflator,2,FALSE)/$AJ$1)</f>
        <v>48.382544525482132</v>
      </c>
      <c r="D24" s="66" t="n">
        <f t="shared" si="8"/>
        <v>2.7499786219335776</v>
      </c>
      <c r="E24" s="66" t="n">
        <f t="shared" si="8"/>
        <v>3.6324892490960363</v>
      </c>
      <c r="F24" s="66" t="n">
        <f t="shared" si="8"/>
        <v>1.632981816677523</v>
      </c>
      <c r="G24" s="66" t="n">
        <f t="shared" si="8"/>
        <v>1.4124474378760941</v>
      </c>
      <c r="H24" s="66" t="n">
        <f t="shared" si="8"/>
        <v>0.78891263472046791</v>
      </c>
      <c r="I24" s="66" t="n">
        <f t="shared" si="8"/>
        <v>0.99283272966750924</v>
      </c>
      <c r="J24" s="66" t="n">
        <f t="shared" si="8"/>
        <v>3.0155282240451742</v>
      </c>
      <c r="K24" s="66" t="n">
        <f t="shared" si="8"/>
        <v>4.140982586050252</v>
      </c>
      <c r="L24" s="66" t="n">
        <f t="shared" si="8"/>
        <v>4.6315876481839009</v>
      </c>
      <c r="M24" s="66" t="n">
        <f t="shared" si="8"/>
        <v>4.5245717662614782</v>
      </c>
      <c r="N24" s="66" t="n">
        <f t="shared" si="8"/>
        <v>4.6366174117468741</v>
      </c>
      <c r="O24" s="66" t="n">
        <f t="shared" si="8"/>
        <v>8.7019645151672407</v>
      </c>
      <c r="P24" s="66" t="n">
        <f t="shared" si="8"/>
        <v>9.0445047291905212</v>
      </c>
      <c r="Q24" s="66" t="n">
        <f t="shared" si="8"/>
        <v>9.4157092014171226</v>
      </c>
      <c r="R24" s="66" t="n">
        <f t="shared" si="8"/>
        <v>3.4919395147780965</v>
      </c>
      <c r="S24" s="66" t="n">
        <f t="shared" si="8"/>
        <v>2.3449951526999815</v>
      </c>
      <c r="T24" s="66" t="n">
        <f t="shared" si="8"/>
        <v>0.54110663661795977</v>
      </c>
      <c r="U24" s="66" t="n">
        <f t="shared" si="8"/>
        <v>1.1546904036143943</v>
      </c>
      <c r="V24" s="66" t="n">
        <f t="shared" si="8"/>
        <v>0.77893181871899986</v>
      </c>
      <c r="W24" s="66" t="n">
        <f t="shared" si="8"/>
        <v>1.6599167969392632</v>
      </c>
      <c r="X24" s="66" t="n">
        <f t="shared" si="8"/>
        <v>0.64020193312924389</v>
      </c>
      <c r="Y24" s="66" t="n">
        <f t="shared" si="8"/>
        <v>0.55830230524271918</v>
      </c>
      <c r="Z24" s="66" t="n">
        <f t="shared" si="8"/>
        <v>0.31306840647249334</v>
      </c>
      <c r="AA24" s="66" t="n">
        <f t="shared" si="8"/>
        <v>0.42911106533225346</v>
      </c>
      <c r="AB24" s="66" t="n">
        <f t="shared" si="8"/>
        <v>0.27454458512862245</v>
      </c>
      <c r="AC24" s="66" t="n">
        <f t="shared" si="8"/>
        <v>0.35514420012813686</v>
      </c>
      <c r="AD24" s="66" t="n">
        <f t="shared" si="8"/>
        <v>0.58660183866285021</v>
      </c>
      <c r="AE24" s="66" t="n">
        <f t="shared" si="8"/>
        <v>1.1770842540564026</v>
      </c>
      <c r="AF24" s="66" t="n">
        <f t="shared" si="8"/>
        <v>0.67818326443823318</v>
      </c>
      <c r="AG24" s="66" t="n">
        <f t="shared" si="8"/>
        <v>2.4033244134879874</v>
      </c>
      <c r="AH24" s="66" t="n">
        <f t="shared" si="8"/>
        <v>3.2293621963762149</v>
      </c>
      <c r="AI24" s="66" t="n">
        <f t="shared" si="8"/>
        <v>1.847280386492</v>
      </c>
      <c r="AJ24" s="20" t="str">
        <f>B24</f>
        <v>Unlabeled</v>
      </c>
      <c r="AK24" s="55" t="n">
        <f t="shared" si="2"/>
        <v>0.27454458512862245</v>
      </c>
      <c r="AL24" s="55" t="n">
        <f t="shared" si="3"/>
        <v>3.2293621963762149</v>
      </c>
      <c r="AM24" s="55" t="n">
        <f t="shared" si="3"/>
        <v>1.847280386492</v>
      </c>
      <c r="AN24" s="39" t="n">
        <f>(AM24/AL24)-1</f>
        <v>-0.42797361393376665</v>
      </c>
      <c r="AO24" s="39" t="n">
        <f>(AM24/AK24)-1</f>
        <v>5.7285260265707318</v>
      </c>
      <c r="AP24" s="16" t="n">
        <f>AI44</f>
        <v>8.8091201448587432E-3</v>
      </c>
      <c r="AQ24" s="16" t="n">
        <f>AH44</f>
        <v>1.5549010920214233E-2</v>
      </c>
      <c r="AR24" s="16" t="n">
        <f>AB44</f>
        <v>1.7634226941417592E-3</v>
      </c>
    </row>
    <row r="25">
      <c r="A25" s="1" t="str">
        <f t="shared" si="4"/>
        <v>R&amp;D</v>
      </c>
      <c r="B25" s="1" t="str">
        <f t="shared" si="4"/>
        <v>1 Offer</v>
      </c>
      <c r="C25" s="66" t="n">
        <f t="shared" ref="C25:AI25" si="9">IF(C6="","",C6/VLOOKUP(C$20,deflator,2,FALSE)/$AJ$1)</f>
        <v>1.7808163584373893</v>
      </c>
      <c r="D25" s="66" t="n">
        <f t="shared" si="9"/>
        <v>2.1206019424834932</v>
      </c>
      <c r="E25" s="66" t="n">
        <f t="shared" si="9"/>
        <v>2.0491122749452941</v>
      </c>
      <c r="F25" s="66" t="n">
        <f t="shared" si="9"/>
        <v>2.0545918459241985</v>
      </c>
      <c r="G25" s="66" t="n">
        <f t="shared" si="9"/>
        <v>1.54691457338835</v>
      </c>
      <c r="H25" s="66" t="n">
        <f t="shared" si="9"/>
        <v>1.8699940405639273</v>
      </c>
      <c r="I25" s="66" t="n">
        <f t="shared" si="9"/>
        <v>2.3689562602037522</v>
      </c>
      <c r="J25" s="66" t="n">
        <f t="shared" si="9"/>
        <v>2.2230790906560212</v>
      </c>
      <c r="K25" s="66" t="n">
        <f t="shared" si="9"/>
        <v>2.4634209353914076</v>
      </c>
      <c r="L25" s="66" t="n">
        <f t="shared" si="9"/>
        <v>2.8221354650930883</v>
      </c>
      <c r="M25" s="66" t="n">
        <f t="shared" si="9"/>
        <v>4.1248337347617872</v>
      </c>
      <c r="N25" s="66" t="n">
        <f t="shared" si="9"/>
        <v>4.1924508858794542</v>
      </c>
      <c r="O25" s="66" t="n">
        <f t="shared" si="9"/>
        <v>4.8653832975054527</v>
      </c>
      <c r="P25" s="66" t="n">
        <f t="shared" si="9"/>
        <v>5.5686835759311402</v>
      </c>
      <c r="Q25" s="66" t="n">
        <f t="shared" si="9"/>
        <v>5.3830619139287936</v>
      </c>
      <c r="R25" s="66" t="n">
        <f t="shared" si="9"/>
        <v>4.3860758135524458</v>
      </c>
      <c r="S25" s="66" t="n">
        <f t="shared" si="9"/>
        <v>4.7230778624294798</v>
      </c>
      <c r="T25" s="66" t="n">
        <f t="shared" si="9"/>
        <v>5.865058692656004</v>
      </c>
      <c r="U25" s="66" t="n">
        <f t="shared" si="9"/>
        <v>5.8658339252711169</v>
      </c>
      <c r="V25" s="66" t="n">
        <f t="shared" si="9"/>
        <v>6.4351162741817332</v>
      </c>
      <c r="W25" s="66" t="n">
        <f t="shared" si="9"/>
        <v>7.0357247566488113</v>
      </c>
      <c r="X25" s="66" t="n">
        <f t="shared" si="9"/>
        <v>6.3413388542290496</v>
      </c>
      <c r="Y25" s="66" t="n">
        <f t="shared" si="9"/>
        <v>6.1164056393088559</v>
      </c>
      <c r="Z25" s="66" t="n">
        <f t="shared" si="9"/>
        <v>4.9938998731155388</v>
      </c>
      <c r="AA25" s="66" t="n">
        <f t="shared" si="9"/>
        <v>4.88352518106253</v>
      </c>
      <c r="AB25" s="66" t="n">
        <f t="shared" si="9"/>
        <v>4.5692682740918906</v>
      </c>
      <c r="AC25" s="66" t="n">
        <f t="shared" si="9"/>
        <v>5.1010989972536462</v>
      </c>
      <c r="AD25" s="66" t="n">
        <f t="shared" si="9"/>
        <v>5.1777012915274447</v>
      </c>
      <c r="AE25" s="66" t="n">
        <f t="shared" si="9"/>
        <v>6.4443699700419179</v>
      </c>
      <c r="AF25" s="66" t="n">
        <f t="shared" si="9"/>
        <v>7.3901962987385517</v>
      </c>
      <c r="AG25" s="66" t="n">
        <f t="shared" si="9"/>
        <v>6.9697556485842949</v>
      </c>
      <c r="AH25" s="66" t="n">
        <f t="shared" si="9"/>
        <v>6.5154211774846154</v>
      </c>
      <c r="AI25" s="66" t="n">
        <f t="shared" si="9"/>
        <v>6.0490818521731002</v>
      </c>
      <c r="AJ25" s="20" t="str">
        <f>B25</f>
        <v>1 Offer</v>
      </c>
      <c r="AK25" s="55" t="n">
        <f t="shared" si="2"/>
        <v>4.5692682740918906</v>
      </c>
      <c r="AL25" s="55" t="n">
        <f t="shared" si="3"/>
        <v>6.5154211774846154</v>
      </c>
      <c r="AM25" s="55" t="n">
        <f t="shared" si="3"/>
        <v>6.0490818521731002</v>
      </c>
      <c r="AN25" s="39" t="n">
        <f>(AM25/AL25)-1</f>
        <v>-7.1574701405804242E-2</v>
      </c>
      <c r="AO25" s="39" t="n">
        <f>(AM25/AK25)-1</f>
        <v>0.32386226619081837</v>
      </c>
      <c r="AP25" s="16" t="n">
        <f>AI45</f>
        <v>0.17735492197816</v>
      </c>
      <c r="AQ25" s="16" t="n">
        <f>AH45</f>
        <v>0.19268050956027338</v>
      </c>
      <c r="AR25" s="16" t="n">
        <f>AB45</f>
        <v>0.16910473138470786</v>
      </c>
    </row>
    <row r="26">
      <c r="A26" s="1" t="str">
        <f t="shared" si="4"/>
        <v>R&amp;D</v>
      </c>
      <c r="B26" s="1" t="str">
        <f t="shared" si="4"/>
        <v>2+ Offers</v>
      </c>
      <c r="C26" s="66" t="n">
        <f t="shared" ref="C26:AI26" si="10">IF(C7="","",C7/VLOOKUP(C$20,deflator,2,FALSE)/$AJ$1)</f>
        <v>17.393383165162025</v>
      </c>
      <c r="D26" s="66" t="n">
        <f t="shared" si="10"/>
        <v>15.933063100193449</v>
      </c>
      <c r="E26" s="66" t="n">
        <f t="shared" si="10"/>
        <v>18.42495501222837</v>
      </c>
      <c r="F26" s="66" t="n">
        <f t="shared" si="10"/>
        <v>18.467798989202105</v>
      </c>
      <c r="G26" s="66" t="n">
        <f t="shared" si="10"/>
        <v>16.955334217020344</v>
      </c>
      <c r="H26" s="66" t="n">
        <f t="shared" si="10"/>
        <v>18.15139244813972</v>
      </c>
      <c r="I26" s="66" t="n">
        <f t="shared" si="10"/>
        <v>16.888834394173699</v>
      </c>
      <c r="J26" s="66" t="n">
        <f t="shared" si="10"/>
        <v>15.736965498100011</v>
      </c>
      <c r="K26" s="66" t="n">
        <f t="shared" si="10"/>
        <v>15.901160009513569</v>
      </c>
      <c r="L26" s="66" t="n">
        <f t="shared" si="10"/>
        <v>17.251341589111711</v>
      </c>
      <c r="M26" s="66" t="n">
        <f t="shared" si="10"/>
        <v>16.148592017353202</v>
      </c>
      <c r="N26" s="66" t="n">
        <f t="shared" si="10"/>
        <v>14.143376791640643</v>
      </c>
      <c r="O26" s="66" t="n">
        <f t="shared" si="10"/>
        <v>15.101333446850219</v>
      </c>
      <c r="P26" s="66" t="n">
        <f t="shared" si="10"/>
        <v>19.036809781763463</v>
      </c>
      <c r="Q26" s="66" t="n">
        <f t="shared" si="10"/>
        <v>19.895440414760259</v>
      </c>
      <c r="R26" s="66" t="n">
        <f t="shared" si="10"/>
        <v>23.508498338953849</v>
      </c>
      <c r="S26" s="66" t="n">
        <f t="shared" si="10"/>
        <v>23.990520779038182</v>
      </c>
      <c r="T26" s="66" t="n">
        <f t="shared" si="10"/>
        <v>25.326831160116608</v>
      </c>
      <c r="U26" s="66" t="n">
        <f t="shared" si="10"/>
        <v>23.68684763829696</v>
      </c>
      <c r="V26" s="66" t="n">
        <f t="shared" si="10"/>
        <v>25.066580596064522</v>
      </c>
      <c r="W26" s="66" t="n">
        <f t="shared" si="10"/>
        <v>23.733887739261068</v>
      </c>
      <c r="X26" s="66" t="n">
        <f t="shared" si="10"/>
        <v>21.734758423884152</v>
      </c>
      <c r="Y26" s="66" t="n">
        <f t="shared" si="10"/>
        <v>18.876506854083281</v>
      </c>
      <c r="Z26" s="66" t="n">
        <f t="shared" si="10"/>
        <v>16.395683892428131</v>
      </c>
      <c r="AA26" s="66" t="n">
        <f t="shared" si="10"/>
        <v>13.709795912039956</v>
      </c>
      <c r="AB26" s="66" t="n">
        <f t="shared" si="10"/>
        <v>12.370759586712301</v>
      </c>
      <c r="AC26" s="66" t="n">
        <f t="shared" si="10"/>
        <v>11.84140276791868</v>
      </c>
      <c r="AD26" s="66" t="n">
        <f t="shared" si="10"/>
        <v>11.507722463767053</v>
      </c>
      <c r="AE26" s="66" t="n">
        <f t="shared" si="10"/>
        <v>11.520638974879944</v>
      </c>
      <c r="AF26" s="66" t="n">
        <f t="shared" si="10"/>
        <v>12.852707302988582</v>
      </c>
      <c r="AG26" s="66" t="n">
        <f t="shared" si="10"/>
        <v>12.826409209703881</v>
      </c>
      <c r="AH26" s="66" t="n">
        <f t="shared" si="10"/>
        <v>12.536480240750658</v>
      </c>
      <c r="AI26" s="66" t="n">
        <f t="shared" si="10"/>
        <v>12.4914739971383</v>
      </c>
      <c r="AJ26" s="20"/>
      <c r="AK26" s="55"/>
      <c r="AL26" s="55"/>
      <c r="AM26" s="55"/>
      <c r="AN26" s="39"/>
      <c r="AO26" s="39"/>
      <c r="AP26" s="16"/>
      <c r="AQ26" s="16"/>
      <c r="AR26" s="16"/>
    </row>
    <row r="27">
      <c r="A27" s="1" t="str">
        <f t="shared" si="4"/>
        <v>R&amp;D</v>
      </c>
      <c r="B27" s="1" t="str">
        <f t="shared" si="4"/>
        <v>No Comp.</v>
      </c>
      <c r="C27" s="66" t="n">
        <f t="shared" ref="C27:AI27" si="11">IF(C8="","",C8/VLOOKUP(C$20,deflator,2,FALSE)/$AJ$1)</f>
        <v>13.723533798609305</v>
      </c>
      <c r="D27" s="66" t="n">
        <f t="shared" si="11"/>
        <v>15.002496666841887</v>
      </c>
      <c r="E27" s="66" t="n">
        <f t="shared" si="11"/>
        <v>15.614780602174193</v>
      </c>
      <c r="F27" s="66" t="n">
        <f t="shared" si="11"/>
        <v>17.114551459931697</v>
      </c>
      <c r="G27" s="66" t="n">
        <f t="shared" si="11"/>
        <v>19.116523779084034</v>
      </c>
      <c r="H27" s="66" t="n">
        <f t="shared" si="11"/>
        <v>16.757176146381831</v>
      </c>
      <c r="I27" s="66" t="n">
        <f t="shared" si="11"/>
        <v>15.182065104457465</v>
      </c>
      <c r="J27" s="66" t="n">
        <f t="shared" si="11"/>
        <v>14.826446124754405</v>
      </c>
      <c r="K27" s="66" t="n">
        <f t="shared" si="11"/>
        <v>14.605523929385258</v>
      </c>
      <c r="L27" s="66" t="n">
        <f t="shared" si="11"/>
        <v>11.300795934668855</v>
      </c>
      <c r="M27" s="66" t="n">
        <f t="shared" si="11"/>
        <v>10.356501695296677</v>
      </c>
      <c r="N27" s="66" t="n">
        <f t="shared" si="11"/>
        <v>14.234852005523511</v>
      </c>
      <c r="O27" s="66" t="n">
        <f t="shared" si="11"/>
        <v>17.866133174241508</v>
      </c>
      <c r="P27" s="66" t="n">
        <f t="shared" si="11"/>
        <v>18.353454361109506</v>
      </c>
      <c r="Q27" s="66" t="n">
        <f t="shared" si="11"/>
        <v>18.871297593892411</v>
      </c>
      <c r="R27" s="66" t="n">
        <f t="shared" si="11"/>
        <v>21.262195928968509</v>
      </c>
      <c r="S27" s="66" t="n">
        <f t="shared" si="11"/>
        <v>24.107787289433649</v>
      </c>
      <c r="T27" s="66" t="n">
        <f t="shared" si="11"/>
        <v>24.070671225788221</v>
      </c>
      <c r="U27" s="66" t="n">
        <f t="shared" si="11"/>
        <v>22.618764665842249</v>
      </c>
      <c r="V27" s="66" t="n">
        <f t="shared" si="11"/>
        <v>23.682731186468715</v>
      </c>
      <c r="W27" s="66" t="n">
        <f t="shared" si="11"/>
        <v>21.239481796720128</v>
      </c>
      <c r="X27" s="66" t="n">
        <f t="shared" si="11"/>
        <v>19.940846525897598</v>
      </c>
      <c r="Y27" s="66" t="n">
        <f t="shared" si="11"/>
        <v>17.013577863475046</v>
      </c>
      <c r="Z27" s="66" t="n">
        <f t="shared" si="11"/>
        <v>11.423442069590902</v>
      </c>
      <c r="AA27" s="66" t="n">
        <f t="shared" si="11"/>
        <v>10.69588201533956</v>
      </c>
      <c r="AB27" s="66" t="n">
        <f t="shared" si="11"/>
        <v>10.019444356906737</v>
      </c>
      <c r="AC27" s="66" t="n">
        <f t="shared" si="11"/>
        <v>10.854662655334881</v>
      </c>
      <c r="AD27" s="66" t="n">
        <f t="shared" si="11"/>
        <v>12.000241964041585</v>
      </c>
      <c r="AE27" s="66" t="n">
        <f t="shared" si="11"/>
        <v>11.773879760660353</v>
      </c>
      <c r="AF27" s="66" t="n">
        <f t="shared" si="11"/>
        <v>12.890851719090826</v>
      </c>
      <c r="AG27" s="66" t="n">
        <f t="shared" si="11"/>
        <v>13.470495061792427</v>
      </c>
      <c r="AH27" s="66" t="n">
        <f t="shared" si="11"/>
        <v>14.647772501270891</v>
      </c>
      <c r="AI27" s="66" t="n">
        <f t="shared" si="11"/>
        <v>15.414446446562501</v>
      </c>
      <c r="AJ27" s="20"/>
      <c r="AK27" s="55"/>
      <c r="AL27" s="55"/>
      <c r="AM27" s="55"/>
      <c r="AN27" s="39"/>
      <c r="AO27" s="39"/>
      <c r="AP27" s="16"/>
      <c r="AQ27" s="16"/>
      <c r="AR27" s="16"/>
    </row>
    <row r="28">
      <c r="A28" s="1" t="str">
        <f t="shared" si="4"/>
        <v>R&amp;D</v>
      </c>
      <c r="B28" s="1" t="str">
        <f t="shared" si="4"/>
        <v>Unlabeled</v>
      </c>
      <c r="C28" s="66" t="n">
        <f t="shared" ref="C28:AI28" si="12">IF(C9="","",C9/VLOOKUP(C$20,deflator,2,FALSE)/$AJ$1)</f>
        <v>7.1155001479190547</v>
      </c>
      <c r="D28" s="66" t="n">
        <f t="shared" si="12"/>
        <v>5.1061045553957003</v>
      </c>
      <c r="E28" s="66" t="n">
        <f t="shared" si="12"/>
        <v>2.4186783846846951</v>
      </c>
      <c r="F28" s="66" t="n">
        <f t="shared" si="12"/>
        <v>1.0767873706449287</v>
      </c>
      <c r="G28" s="66" t="n">
        <f t="shared" si="12"/>
        <v>0.62674628199731541</v>
      </c>
      <c r="H28" s="66" t="n">
        <f t="shared" si="12"/>
        <v>0.86737950199574587</v>
      </c>
      <c r="I28" s="66" t="n">
        <f t="shared" si="12"/>
        <v>4.0592850631757924E-2</v>
      </c>
      <c r="J28" s="66" t="n">
        <f t="shared" si="12"/>
        <v>7.7759534666602334E-2</v>
      </c>
      <c r="K28" s="66" t="n">
        <f t="shared" si="12"/>
        <v>6.1536206326170115E-2</v>
      </c>
      <c r="L28" s="66" t="n">
        <f t="shared" si="12"/>
        <v>3.0750275205294438E-2</v>
      </c>
      <c r="M28" s="66" t="n">
        <f t="shared" si="12"/>
        <v>2.9473940754442849E-2</v>
      </c>
      <c r="N28" s="66" t="n">
        <f t="shared" si="12"/>
        <v>1.9902509136242801E-2</v>
      </c>
      <c r="O28" s="66" t="n">
        <f t="shared" si="12"/>
        <v>0.13399666985421704</v>
      </c>
      <c r="P28" s="66" t="n">
        <f t="shared" si="12"/>
        <v>0.15559240013790615</v>
      </c>
      <c r="Q28" s="66" t="n">
        <f t="shared" si="12"/>
        <v>0.37618040976708678</v>
      </c>
      <c r="R28" s="66" t="n">
        <f t="shared" si="12"/>
        <v>0.37414359805163377</v>
      </c>
      <c r="S28" s="66" t="n">
        <f t="shared" si="12"/>
        <v>0.19450135195495069</v>
      </c>
      <c r="T28" s="66" t="n">
        <f t="shared" si="12"/>
        <v>0.17866714668676945</v>
      </c>
      <c r="U28" s="66" t="n">
        <f t="shared" si="12"/>
        <v>0.50475160919017914</v>
      </c>
      <c r="V28" s="66" t="n">
        <f t="shared" si="12"/>
        <v>0.23688091980372608</v>
      </c>
      <c r="W28" s="66" t="n">
        <f t="shared" si="12"/>
        <v>-9.9322380861360088E-4</v>
      </c>
      <c r="X28" s="66" t="n">
        <f t="shared" si="12"/>
        <v>3.4890934473579979E-2</v>
      </c>
      <c r="Y28" s="66" t="n">
        <f t="shared" si="12"/>
        <v>4.9898980590227758E-2</v>
      </c>
      <c r="Z28" s="66" t="n">
        <f t="shared" si="12"/>
        <v>4.1860714239096285E-2</v>
      </c>
      <c r="AA28" s="66" t="n">
        <f t="shared" si="12"/>
        <v>6.3242957368630781E-2</v>
      </c>
      <c r="AB28" s="66" t="n">
        <f t="shared" si="12"/>
        <v>6.0873320090440643E-2</v>
      </c>
      <c r="AC28" s="66" t="n">
        <f t="shared" si="12"/>
        <v>5.6413276344770141E-2</v>
      </c>
      <c r="AD28" s="66" t="n">
        <f t="shared" si="12"/>
        <v>5.4096990005594467E-2</v>
      </c>
      <c r="AE28" s="66" t="n">
        <f t="shared" si="12"/>
        <v>0.12247554318026478</v>
      </c>
      <c r="AF28" s="66" t="n">
        <f t="shared" si="12"/>
        <v>0.19246805057072838</v>
      </c>
      <c r="AG28" s="66" t="n">
        <f t="shared" si="12"/>
        <v>0.20471375202816211</v>
      </c>
      <c r="AH28" s="66" t="n">
        <f t="shared" si="12"/>
        <v>0.11496147020611468</v>
      </c>
      <c r="AI28" s="66" t="n">
        <f t="shared" si="12"/>
        <v>0.1522093039147</v>
      </c>
      <c r="AJ28" s="20"/>
      <c r="AK28" s="55"/>
      <c r="AL28" s="55"/>
      <c r="AM28" s="55"/>
      <c r="AN28" s="39"/>
      <c r="AO28" s="39"/>
      <c r="AP28" s="16"/>
      <c r="AQ28" s="16"/>
      <c r="AR28" s="16"/>
    </row>
    <row r="29">
      <c r="A29" s="1" t="str">
        <f t="shared" si="4"/>
        <v>Services (Non-R&amp;D)</v>
      </c>
      <c r="B29" s="1" t="str">
        <f t="shared" si="4"/>
        <v>1 Offer</v>
      </c>
      <c r="C29" s="66" t="n">
        <f t="shared" ref="C29:AI29" si="13">IF(C10="","",C10/VLOOKUP(C$20,deflator,2,FALSE)/$AJ$1)</f>
        <v>4.5160612753835432</v>
      </c>
      <c r="D29" s="66" t="n">
        <f t="shared" si="13"/>
        <v>4.0817512209630289</v>
      </c>
      <c r="E29" s="66" t="n">
        <f t="shared" si="13"/>
        <v>4.0023600004680713</v>
      </c>
      <c r="F29" s="66" t="n">
        <f t="shared" si="13"/>
        <v>3.7796082677706151</v>
      </c>
      <c r="G29" s="66" t="n">
        <f t="shared" si="13"/>
        <v>4.277275767518554</v>
      </c>
      <c r="H29" s="66" t="n">
        <f t="shared" si="13"/>
        <v>4.7141517420068881</v>
      </c>
      <c r="I29" s="66" t="n">
        <f t="shared" si="13"/>
        <v>4.8193730891062492</v>
      </c>
      <c r="J29" s="66" t="n">
        <f t="shared" si="13"/>
        <v>4.6164571228157802</v>
      </c>
      <c r="K29" s="66" t="n">
        <f t="shared" si="13"/>
        <v>5.2918526860339634</v>
      </c>
      <c r="L29" s="66" t="n">
        <f t="shared" si="13"/>
        <v>6.1727647805995591</v>
      </c>
      <c r="M29" s="66" t="n">
        <f t="shared" si="13"/>
        <v>6.5154169404130231</v>
      </c>
      <c r="N29" s="66" t="n">
        <f t="shared" si="13"/>
        <v>8.2470425319266543</v>
      </c>
      <c r="O29" s="66" t="n">
        <f t="shared" si="13"/>
        <v>9.0357239284505049</v>
      </c>
      <c r="P29" s="66" t="n">
        <f t="shared" si="13"/>
        <v>12.097348007568575</v>
      </c>
      <c r="Q29" s="66" t="n">
        <f t="shared" si="13"/>
        <v>12.341271284041394</v>
      </c>
      <c r="R29" s="66" t="n">
        <f t="shared" si="13"/>
        <v>18.868227020503578</v>
      </c>
      <c r="S29" s="66" t="n">
        <f t="shared" si="13"/>
        <v>22.516706659777636</v>
      </c>
      <c r="T29" s="66" t="n">
        <f t="shared" si="13"/>
        <v>22.090176086373642</v>
      </c>
      <c r="U29" s="66" t="n">
        <f t="shared" si="13"/>
        <v>24.054909505528588</v>
      </c>
      <c r="V29" s="66" t="n">
        <f t="shared" si="13"/>
        <v>27.010883711478638</v>
      </c>
      <c r="W29" s="66" t="n">
        <f t="shared" si="13"/>
        <v>26.377486565635984</v>
      </c>
      <c r="X29" s="66" t="n">
        <f t="shared" si="13"/>
        <v>22.127695624092031</v>
      </c>
      <c r="Y29" s="66" t="n">
        <f t="shared" si="13"/>
        <v>17.325526324919728</v>
      </c>
      <c r="Z29" s="66" t="n">
        <f t="shared" si="13"/>
        <v>13.396368157351468</v>
      </c>
      <c r="AA29" s="66" t="n">
        <f t="shared" si="13"/>
        <v>11.335382636138064</v>
      </c>
      <c r="AB29" s="66" t="n">
        <f t="shared" si="13"/>
        <v>10.031820484473089</v>
      </c>
      <c r="AC29" s="66" t="n">
        <f t="shared" si="13"/>
        <v>9.9137633815948174</v>
      </c>
      <c r="AD29" s="66" t="n">
        <f t="shared" si="13"/>
        <v>10.864066771924005</v>
      </c>
      <c r="AE29" s="66" t="n">
        <f t="shared" si="13"/>
        <v>13.71095255978766</v>
      </c>
      <c r="AF29" s="66" t="n">
        <f t="shared" si="13"/>
        <v>15.124073052024709</v>
      </c>
      <c r="AG29" s="66" t="n">
        <f t="shared" si="13"/>
        <v>17.314792164766033</v>
      </c>
      <c r="AH29" s="66" t="n">
        <f t="shared" si="13"/>
        <v>14.460195751483967</v>
      </c>
      <c r="AI29" s="66" t="n">
        <f t="shared" si="13"/>
        <v>14.187535902627101</v>
      </c>
      <c r="AJ29" s="20"/>
      <c r="AK29" s="55"/>
      <c r="AL29" s="55"/>
      <c r="AM29" s="55"/>
      <c r="AN29" s="39"/>
      <c r="AO29" s="39"/>
      <c r="AP29" s="16"/>
      <c r="AQ29" s="16"/>
      <c r="AR29" s="16"/>
    </row>
    <row r="30">
      <c r="A30" s="1" t="str">
        <f t="shared" si="4"/>
        <v>Services (Non-R&amp;D)</v>
      </c>
      <c r="B30" s="1" t="str">
        <f t="shared" si="4"/>
        <v>2+ Offers</v>
      </c>
      <c r="C30" s="66" t="n">
        <f t="shared" ref="C30:AI30" si="14">IF(C11="","",C11/VLOOKUP(C$20,deflator,2,FALSE)/$AJ$1)</f>
        <v>36.362354744559731</v>
      </c>
      <c r="D30" s="66" t="n">
        <f t="shared" si="14"/>
        <v>51.872841243965716</v>
      </c>
      <c r="E30" s="66" t="n">
        <f t="shared" si="14"/>
        <v>49.522682194788025</v>
      </c>
      <c r="F30" s="66" t="n">
        <f t="shared" si="14"/>
        <v>46.36736245845448</v>
      </c>
      <c r="G30" s="66" t="n">
        <f t="shared" si="14"/>
        <v>52.647366725106856</v>
      </c>
      <c r="H30" s="66" t="n">
        <f t="shared" si="14"/>
        <v>52.094196097557806</v>
      </c>
      <c r="I30" s="66" t="n">
        <f t="shared" si="14"/>
        <v>52.477804206806425</v>
      </c>
      <c r="J30" s="66" t="n">
        <f t="shared" si="14"/>
        <v>52.289474622999137</v>
      </c>
      <c r="K30" s="66" t="n">
        <f t="shared" si="14"/>
        <v>51.51396937097843</v>
      </c>
      <c r="L30" s="66" t="n">
        <f t="shared" si="14"/>
        <v>54.492489722825482</v>
      </c>
      <c r="M30" s="66" t="n">
        <f t="shared" si="14"/>
        <v>56.656932805492097</v>
      </c>
      <c r="N30" s="66" t="n">
        <f t="shared" si="14"/>
        <v>58.26092988549086</v>
      </c>
      <c r="O30" s="66" t="n">
        <f t="shared" si="14"/>
        <v>65.403084092874153</v>
      </c>
      <c r="P30" s="66" t="n">
        <f t="shared" si="14"/>
        <v>79.854562925125592</v>
      </c>
      <c r="Q30" s="66" t="n">
        <f t="shared" si="14"/>
        <v>90.178065750919657</v>
      </c>
      <c r="R30" s="66" t="n">
        <f t="shared" si="14"/>
        <v>96.572440692960583</v>
      </c>
      <c r="S30" s="66" t="n">
        <f t="shared" si="14"/>
        <v>105.82535282328649</v>
      </c>
      <c r="T30" s="66" t="n">
        <f t="shared" si="14"/>
        <v>114.98234370880583</v>
      </c>
      <c r="U30" s="66" t="n">
        <f t="shared" si="14"/>
        <v>130.40576909498949</v>
      </c>
      <c r="V30" s="66" t="n">
        <f t="shared" si="14"/>
        <v>144.32103231779479</v>
      </c>
      <c r="W30" s="66" t="n">
        <f t="shared" si="14"/>
        <v>137.86844520676792</v>
      </c>
      <c r="X30" s="66" t="n">
        <f t="shared" si="14"/>
        <v>132.95401686324911</v>
      </c>
      <c r="Y30" s="66" t="n">
        <f t="shared" si="14"/>
        <v>126.11735921560198</v>
      </c>
      <c r="Z30" s="66" t="n">
        <f t="shared" si="14"/>
        <v>106.22232878778756</v>
      </c>
      <c r="AA30" s="66" t="n">
        <f t="shared" si="14"/>
        <v>102.07060956617151</v>
      </c>
      <c r="AB30" s="66" t="n">
        <f t="shared" si="14"/>
        <v>93.122393182336438</v>
      </c>
      <c r="AC30" s="66" t="n">
        <f t="shared" si="14"/>
        <v>94.430106416582689</v>
      </c>
      <c r="AD30" s="66" t="n">
        <f t="shared" si="14"/>
        <v>98.035063389676537</v>
      </c>
      <c r="AE30" s="66" t="n">
        <f t="shared" si="14"/>
        <v>109.3578971057722</v>
      </c>
      <c r="AF30" s="66" t="n">
        <f t="shared" si="14"/>
        <v>116.1181523494846</v>
      </c>
      <c r="AG30" s="66" t="n">
        <f t="shared" si="14"/>
        <v>123.09530851384811</v>
      </c>
      <c r="AH30" s="66" t="n">
        <f t="shared" si="14"/>
        <v>108.02101296533021</v>
      </c>
      <c r="AI30" s="66" t="n">
        <f t="shared" si="14"/>
        <v>108.641095012506</v>
      </c>
      <c r="AJ30" s="20"/>
      <c r="AK30" s="55"/>
      <c r="AL30" s="55"/>
      <c r="AM30" s="55"/>
      <c r="AN30" s="39"/>
      <c r="AO30" s="39"/>
      <c r="AP30" s="16"/>
      <c r="AQ30" s="16"/>
      <c r="AR30" s="16"/>
    </row>
    <row r="31">
      <c r="A31" s="1" t="str">
        <f t="shared" si="4"/>
        <v>Services (Non-R&amp;D)</v>
      </c>
      <c r="B31" s="1" t="str">
        <f t="shared" si="4"/>
        <v>No Comp.</v>
      </c>
      <c r="C31" s="66" t="n">
        <f t="shared" ref="C31:AI31" si="15">IF(C12="","",C12/VLOOKUP(C$20,deflator,2,FALSE)/$AJ$1)</f>
        <v>19.870262765963446</v>
      </c>
      <c r="D31" s="66" t="n">
        <f t="shared" si="15"/>
        <v>25.709929210701524</v>
      </c>
      <c r="E31" s="66" t="n">
        <f t="shared" si="15"/>
        <v>26.168346103420433</v>
      </c>
      <c r="F31" s="66" t="n">
        <f t="shared" si="15"/>
        <v>22.776568624161442</v>
      </c>
      <c r="G31" s="66" t="n">
        <f t="shared" si="15"/>
        <v>22.132024949278801</v>
      </c>
      <c r="H31" s="66" t="n">
        <f t="shared" si="15"/>
        <v>21.929581278174318</v>
      </c>
      <c r="I31" s="66" t="n">
        <f t="shared" si="15"/>
        <v>21.930284546234692</v>
      </c>
      <c r="J31" s="66" t="n">
        <f t="shared" si="15"/>
        <v>21.847391519915398</v>
      </c>
      <c r="K31" s="66" t="n">
        <f t="shared" si="15"/>
        <v>21.61063308365895</v>
      </c>
      <c r="L31" s="66" t="n">
        <f t="shared" si="15"/>
        <v>19.696911804506339</v>
      </c>
      <c r="M31" s="66" t="n">
        <f t="shared" si="15"/>
        <v>18.763092497690192</v>
      </c>
      <c r="N31" s="66" t="n">
        <f t="shared" si="15"/>
        <v>19.413496699550429</v>
      </c>
      <c r="O31" s="66" t="n">
        <f t="shared" si="15"/>
        <v>22.556873391612339</v>
      </c>
      <c r="P31" s="66" t="n">
        <f t="shared" si="15"/>
        <v>30.346363645170911</v>
      </c>
      <c r="Q31" s="66" t="n">
        <f t="shared" si="15"/>
        <v>27.671010328089153</v>
      </c>
      <c r="R31" s="66" t="n">
        <f t="shared" si="15"/>
        <v>29.940522010782821</v>
      </c>
      <c r="S31" s="66" t="n">
        <f t="shared" si="15"/>
        <v>32.50928830717119</v>
      </c>
      <c r="T31" s="66" t="n">
        <f t="shared" si="15"/>
        <v>36.781541688005859</v>
      </c>
      <c r="U31" s="66" t="n">
        <f t="shared" si="15"/>
        <v>40.945490485928509</v>
      </c>
      <c r="V31" s="66" t="n">
        <f t="shared" si="15"/>
        <v>45.467684828750244</v>
      </c>
      <c r="W31" s="66" t="n">
        <f t="shared" si="15"/>
        <v>41.808314630282482</v>
      </c>
      <c r="X31" s="66" t="n">
        <f t="shared" si="15"/>
        <v>42.561066021033049</v>
      </c>
      <c r="Y31" s="66" t="n">
        <f t="shared" si="15"/>
        <v>44.971688446243995</v>
      </c>
      <c r="Z31" s="66" t="n">
        <f t="shared" si="15"/>
        <v>40.264950892803078</v>
      </c>
      <c r="AA31" s="66" t="n">
        <f t="shared" si="15"/>
        <v>41.796922300260185</v>
      </c>
      <c r="AB31" s="66" t="n">
        <f t="shared" si="15"/>
        <v>41.171562424483504</v>
      </c>
      <c r="AC31" s="66" t="n">
        <f t="shared" si="15"/>
        <v>44.210095694299007</v>
      </c>
      <c r="AD31" s="66" t="n">
        <f t="shared" si="15"/>
        <v>44.229572782066676</v>
      </c>
      <c r="AE31" s="66" t="n">
        <f t="shared" si="15"/>
        <v>46.509277714443783</v>
      </c>
      <c r="AF31" s="66" t="n">
        <f t="shared" si="15"/>
        <v>47.939712764574921</v>
      </c>
      <c r="AG31" s="66" t="n">
        <f t="shared" si="15"/>
        <v>49.977270399304551</v>
      </c>
      <c r="AH31" s="66" t="n">
        <f t="shared" si="15"/>
        <v>48.671502513211003</v>
      </c>
      <c r="AI31" s="66" t="n">
        <f t="shared" si="15"/>
        <v>46.8959767137627</v>
      </c>
      <c r="AJ31" s="20"/>
      <c r="AK31" s="55"/>
      <c r="AL31" s="55"/>
      <c r="AM31" s="55"/>
      <c r="AN31" s="39"/>
      <c r="AO31" s="39"/>
      <c r="AP31" s="16"/>
      <c r="AQ31" s="16"/>
      <c r="AR31" s="16"/>
    </row>
    <row r="32">
      <c r="A32" s="1" t="str">
        <f t="shared" si="4"/>
        <v>Services (Non-R&amp;D)</v>
      </c>
      <c r="B32" s="1" t="str">
        <f t="shared" si="4"/>
        <v>Unlabeled</v>
      </c>
      <c r="C32" s="66" t="n">
        <f t="shared" ref="C32:AI32" si="16">IF(C13="","",C13/VLOOKUP(C$20,deflator,2,FALSE)/$AJ$1)</f>
        <v>2.5289272151490976</v>
      </c>
      <c r="D32" s="66" t="n">
        <f t="shared" si="16"/>
        <v>0.63536718797816572</v>
      </c>
      <c r="E32" s="66" t="n">
        <f t="shared" si="16"/>
        <v>0.34465657909825992</v>
      </c>
      <c r="F32" s="66" t="n">
        <f t="shared" si="16"/>
        <v>8.5684222709934491E-2</v>
      </c>
      <c r="G32" s="66" t="n">
        <f t="shared" si="16"/>
        <v>0.22960683332773507</v>
      </c>
      <c r="H32" s="66" t="n">
        <f t="shared" si="16"/>
        <v>0.90372780535030584</v>
      </c>
      <c r="I32" s="66" t="n">
        <f t="shared" si="16"/>
        <v>0.30596314016508214</v>
      </c>
      <c r="J32" s="66" t="n">
        <f t="shared" si="16"/>
        <v>1.1637843820792351</v>
      </c>
      <c r="K32" s="66" t="n">
        <f t="shared" si="16"/>
        <v>3.5566484323500167</v>
      </c>
      <c r="L32" s="66" t="n">
        <f t="shared" si="16"/>
        <v>4.3197620598254156</v>
      </c>
      <c r="M32" s="66" t="n">
        <f t="shared" si="16"/>
        <v>4.6345682186448558</v>
      </c>
      <c r="N32" s="66" t="n">
        <f t="shared" si="16"/>
        <v>6.0282945145627069</v>
      </c>
      <c r="O32" s="66" t="n">
        <f t="shared" si="16"/>
        <v>9.2222870162147803</v>
      </c>
      <c r="P32" s="66" t="n">
        <f t="shared" si="16"/>
        <v>12.358809629455667</v>
      </c>
      <c r="Q32" s="66" t="n">
        <f t="shared" si="16"/>
        <v>12.559767881709101</v>
      </c>
      <c r="R32" s="66" t="n">
        <f t="shared" si="16"/>
        <v>10.559120286104413</v>
      </c>
      <c r="S32" s="66" t="n">
        <f t="shared" si="16"/>
        <v>8.2285632529202388</v>
      </c>
      <c r="T32" s="66" t="n">
        <f t="shared" si="16"/>
        <v>1.5503703543263587</v>
      </c>
      <c r="U32" s="66" t="n">
        <f t="shared" si="16"/>
        <v>2.4863585778384518</v>
      </c>
      <c r="V32" s="66" t="n">
        <f t="shared" si="16"/>
        <v>2.1005626038753427</v>
      </c>
      <c r="W32" s="66" t="n">
        <f t="shared" si="16"/>
        <v>4.1054995071321407</v>
      </c>
      <c r="X32" s="66" t="n">
        <f t="shared" si="16"/>
        <v>4.9811808031752811</v>
      </c>
      <c r="Y32" s="66" t="n">
        <f t="shared" si="16"/>
        <v>3.8652317927871067</v>
      </c>
      <c r="Z32" s="66" t="n">
        <f t="shared" si="16"/>
        <v>3.8227732938630319</v>
      </c>
      <c r="AA32" s="66" t="n">
        <f t="shared" si="16"/>
        <v>2.1651252115749564</v>
      </c>
      <c r="AB32" s="66" t="n">
        <f t="shared" si="16"/>
        <v>1.8352917470282946</v>
      </c>
      <c r="AC32" s="66" t="n">
        <f t="shared" si="16"/>
        <v>1.6870672652124961</v>
      </c>
      <c r="AD32" s="66" t="n">
        <f t="shared" si="16"/>
        <v>1.625081031183842</v>
      </c>
      <c r="AE32" s="66" t="n">
        <f t="shared" si="16"/>
        <v>1.3116974493805735</v>
      </c>
      <c r="AF32" s="66" t="n">
        <f t="shared" si="16"/>
        <v>0.95547663670649285</v>
      </c>
      <c r="AG32" s="66" t="n">
        <f t="shared" si="16"/>
        <v>1.2863400480165763</v>
      </c>
      <c r="AH32" s="66" t="n">
        <f t="shared" si="16"/>
        <v>1.2242628270540148</v>
      </c>
      <c r="AI32" s="66" t="n">
        <f t="shared" si="16"/>
        <v>0.84798313105099998</v>
      </c>
      <c r="AJ32" s="20"/>
      <c r="AK32" s="55"/>
      <c r="AL32" s="55"/>
      <c r="AM32" s="55"/>
      <c r="AN32" s="39"/>
      <c r="AO32" s="39"/>
      <c r="AP32" s="16"/>
      <c r="AQ32" s="16"/>
      <c r="AR32" s="16"/>
    </row>
    <row r="33">
      <c r="A33" s="1" t="str">
        <f t="shared" si="4"/>
        <v>Unlabeled</v>
      </c>
      <c r="B33" s="1" t="str">
        <f t="shared" si="4"/>
        <v>1 Offer</v>
      </c>
      <c r="C33" s="66" t="str">
        <f t="shared" ref="C33:AI33" si="17">IF(C14="","",C14/VLOOKUP(C$20,deflator,2,FALSE)/$AJ$1)</f>
      </c>
      <c r="D33" s="66" t="str">
        <f t="shared" si="17"/>
      </c>
      <c r="E33" s="66" t="str">
        <f t="shared" si="17"/>
      </c>
      <c r="F33" s="66" t="str">
        <f t="shared" si="17"/>
      </c>
      <c r="G33" s="66" t="str">
        <f t="shared" si="17"/>
      </c>
      <c r="H33" s="66" t="str">
        <f t="shared" si="17"/>
      </c>
      <c r="I33" s="66" t="str">
        <f t="shared" si="17"/>
      </c>
      <c r="J33" s="66" t="str">
        <f t="shared" si="17"/>
      </c>
      <c r="K33" s="66" t="str">
        <f t="shared" si="17"/>
      </c>
      <c r="L33" s="66" t="str">
        <f t="shared" si="17"/>
      </c>
      <c r="M33" s="66" t="n">
        <f t="shared" si="17"/>
        <v>5.9635671131526612E-3</v>
      </c>
      <c r="N33" s="66" t="n">
        <f t="shared" si="17"/>
        <v>2.9628123112903537E-3</v>
      </c>
      <c r="O33" s="66" t="n">
        <f t="shared" si="17"/>
        <v>1.152122311148549E-3</v>
      </c>
      <c r="P33" s="66" t="n">
        <f t="shared" si="17"/>
        <v>6.1498541104606516E-3</v>
      </c>
      <c r="Q33" s="66" t="n">
        <f t="shared" si="17"/>
        <v>7.1130524451743003E-4</v>
      </c>
      <c r="R33" s="66" t="n">
        <f t="shared" si="17"/>
        <v>1.6279668108633741E-3</v>
      </c>
      <c r="S33" s="66" t="n">
        <f t="shared" si="17"/>
        <v>5.4774791839576611E-3</v>
      </c>
      <c r="T33" s="66" t="n">
        <f t="shared" si="17"/>
        <v>0</v>
      </c>
      <c r="U33" s="66" t="n">
        <f t="shared" si="17"/>
        <v>-3.5169251432902983E-5</v>
      </c>
      <c r="V33" s="66" t="n">
        <f t="shared" si="17"/>
        <v>3.4206346113758301E-4</v>
      </c>
      <c r="W33" s="66" t="n">
        <f t="shared" si="17"/>
        <v>-1.1623995594925168E-5</v>
      </c>
      <c r="X33" s="66" t="n">
        <f t="shared" si="17"/>
        <v>-3.6910980651136349E-5</v>
      </c>
      <c r="Y33" s="66" t="str">
        <f t="shared" si="17"/>
      </c>
      <c r="Z33" s="66" t="n">
        <f t="shared" si="17"/>
        <v>-6.4493338663491965E-5</v>
      </c>
      <c r="AA33" s="66" t="str">
        <f t="shared" si="17"/>
      </c>
      <c r="AB33" s="66" t="str">
        <f t="shared" si="17"/>
      </c>
      <c r="AC33" s="66" t="n">
        <f t="shared" si="17"/>
        <v>-2.7546266772434224E-6</v>
      </c>
      <c r="AD33" s="66" t="n">
        <f t="shared" si="17"/>
        <v>0</v>
      </c>
      <c r="AE33" s="66" t="n">
        <f t="shared" si="17"/>
        <v>-2.6606546819103949E-4</v>
      </c>
      <c r="AF33" s="66" t="n">
        <f t="shared" si="17"/>
        <v>5.217795985436942E-4</v>
      </c>
      <c r="AG33" s="66" t="n">
        <f t="shared" si="17"/>
        <v>0</v>
      </c>
      <c r="AH33" s="66" t="n">
        <f t="shared" si="17"/>
        <v>4.0239003057153112E-4</v>
      </c>
      <c r="AI33" s="66" t="n">
        <f t="shared" si="17"/>
        <v>3.64854893E-5</v>
      </c>
      <c r="AJ33" s="20"/>
      <c r="AK33" s="55"/>
      <c r="AL33" s="55"/>
      <c r="AM33" s="55"/>
      <c r="AN33" s="39"/>
      <c r="AO33" s="39"/>
      <c r="AP33" s="16"/>
      <c r="AQ33" s="16"/>
      <c r="AR33" s="16"/>
    </row>
    <row r="34">
      <c r="A34" s="1" t="str">
        <f t="shared" si="4"/>
        <v>Unlabeled</v>
      </c>
      <c r="B34" s="1" t="str">
        <f t="shared" si="4"/>
        <v>2+ Offers</v>
      </c>
      <c r="C34" s="66" t="str">
        <f t="shared" ref="C34:AI34" si="18">IF(C15="","",C15/VLOOKUP(C$20,deflator,2,FALSE)/$AJ$1)</f>
      </c>
      <c r="D34" s="66" t="str">
        <f t="shared" si="18"/>
      </c>
      <c r="E34" s="66" t="str">
        <f t="shared" si="18"/>
      </c>
      <c r="F34" s="66" t="str">
        <f t="shared" si="18"/>
      </c>
      <c r="G34" s="66" t="str">
        <f t="shared" si="18"/>
      </c>
      <c r="H34" s="66" t="str">
        <f t="shared" si="18"/>
      </c>
      <c r="I34" s="66" t="str">
        <f t="shared" si="18"/>
      </c>
      <c r="J34" s="66" t="str">
        <f t="shared" si="18"/>
      </c>
      <c r="K34" s="66" t="str">
        <f t="shared" si="18"/>
      </c>
      <c r="L34" s="66" t="str">
        <f t="shared" si="18"/>
      </c>
      <c r="M34" s="66" t="n">
        <f t="shared" si="18"/>
        <v>3.5798803403735695E-2</v>
      </c>
      <c r="N34" s="66" t="n">
        <f t="shared" si="18"/>
        <v>7.0182747734171772E-3</v>
      </c>
      <c r="O34" s="66" t="n">
        <f t="shared" si="18"/>
        <v>9.9089301098392396E-2</v>
      </c>
      <c r="P34" s="66" t="n">
        <f t="shared" si="18"/>
        <v>2.406957151107552E-2</v>
      </c>
      <c r="Q34" s="66" t="n">
        <f t="shared" si="18"/>
        <v>1.7839889959254222E-3</v>
      </c>
      <c r="R34" s="66" t="n">
        <f t="shared" si="18"/>
        <v>1.0184956800935549E-3</v>
      </c>
      <c r="S34" s="66" t="n">
        <f t="shared" si="18"/>
        <v>1.9259304216547309E-2</v>
      </c>
      <c r="T34" s="66" t="n">
        <f t="shared" si="18"/>
        <v>9.4831559276200845E-4</v>
      </c>
      <c r="U34" s="66" t="n">
        <f t="shared" si="18"/>
        <v>-1.3723466419375178E-4</v>
      </c>
      <c r="V34" s="66" t="n">
        <f t="shared" si="18"/>
        <v>-1.2991257096958155E-6</v>
      </c>
      <c r="W34" s="66" t="n">
        <f t="shared" si="18"/>
        <v>-1.2462569691759714E-5</v>
      </c>
      <c r="X34" s="66" t="n">
        <f t="shared" si="18"/>
        <v>-3.9406484934108625E-5</v>
      </c>
      <c r="Y34" s="66" t="n">
        <f t="shared" si="18"/>
        <v>-4.1946654601296574E-6</v>
      </c>
      <c r="Z34" s="66" t="n">
        <f t="shared" si="18"/>
        <v>-5.8831148929310751E-5</v>
      </c>
      <c r="AA34" s="66" t="str">
        <f t="shared" si="18"/>
      </c>
      <c r="AB34" s="66" t="str">
        <f t="shared" si="18"/>
      </c>
      <c r="AC34" s="66" t="n">
        <f t="shared" si="18"/>
        <v>1.6658852170485037E-3</v>
      </c>
      <c r="AD34" s="66" t="n">
        <f t="shared" si="18"/>
        <v>-2.86337355131209E-7</v>
      </c>
      <c r="AE34" s="66" t="str">
        <f t="shared" si="18"/>
      </c>
      <c r="AF34" s="66" t="str">
        <f t="shared" si="18"/>
      </c>
      <c r="AG34" s="66" t="str">
        <f t="shared" si="18"/>
      </c>
      <c r="AH34" s="66" t="str">
        <f t="shared" si="18"/>
      </c>
      <c r="AI34" s="66" t="n">
        <f t="shared" si="18"/>
        <v>6.0264792770000004E-4</v>
      </c>
      <c r="AJ34" s="20"/>
      <c r="AK34" s="55"/>
      <c r="AL34" s="55"/>
      <c r="AM34" s="55"/>
      <c r="AN34" s="39"/>
      <c r="AO34" s="39"/>
      <c r="AP34" s="16"/>
      <c r="AQ34" s="16"/>
      <c r="AR34" s="16"/>
    </row>
    <row r="35">
      <c r="A35" s="1" t="str">
        <f t="shared" si="4"/>
        <v>Unlabeled</v>
      </c>
      <c r="B35" s="1" t="str">
        <f t="shared" si="4"/>
        <v>No Comp.</v>
      </c>
      <c r="C35" s="66" t="str">
        <f t="shared" ref="C35:AI35" si="19">IF(C16="","",C16/VLOOKUP(C$20,deflator,2,FALSE)/$AJ$1)</f>
      </c>
      <c r="D35" s="66" t="str">
        <f t="shared" si="19"/>
      </c>
      <c r="E35" s="66" t="str">
        <f t="shared" si="19"/>
      </c>
      <c r="F35" s="66" t="str">
        <f t="shared" si="19"/>
      </c>
      <c r="G35" s="66" t="str">
        <f t="shared" si="19"/>
      </c>
      <c r="H35" s="66" t="str">
        <f t="shared" si="19"/>
      </c>
      <c r="I35" s="66" t="str">
        <f t="shared" si="19"/>
      </c>
      <c r="J35" s="66" t="str">
        <f t="shared" si="19"/>
      </c>
      <c r="K35" s="66" t="str">
        <f t="shared" si="19"/>
      </c>
      <c r="L35" s="66" t="str">
        <f t="shared" si="19"/>
      </c>
      <c r="M35" s="66" t="n">
        <f t="shared" si="19"/>
        <v>2.0232034830874345E-3</v>
      </c>
      <c r="N35" s="66" t="n">
        <f t="shared" si="19"/>
        <v>1.9043629386334513E-3</v>
      </c>
      <c r="O35" s="66" t="n">
        <f t="shared" si="19"/>
        <v>6.1846433803486953E-3</v>
      </c>
      <c r="P35" s="66" t="n">
        <f t="shared" si="19"/>
        <v>6.9323042941435153E-2</v>
      </c>
      <c r="Q35" s="66" t="n">
        <f t="shared" si="19"/>
        <v>5.645950434213811E-3</v>
      </c>
      <c r="R35" s="66" t="n">
        <f t="shared" si="19"/>
        <v>2.2469062513573515E-3</v>
      </c>
      <c r="S35" s="66" t="n">
        <f t="shared" si="19"/>
        <v>0.12490802592057998</v>
      </c>
      <c r="T35" s="66" t="n">
        <f t="shared" si="19"/>
        <v>2.2833658869640994E-2</v>
      </c>
      <c r="U35" s="66" t="n">
        <f t="shared" si="19"/>
        <v>1.0436430483372139E-4</v>
      </c>
      <c r="V35" s="66" t="n">
        <f t="shared" si="19"/>
        <v>6.4267840914366181E-4</v>
      </c>
      <c r="W35" s="66" t="n">
        <f t="shared" si="19"/>
        <v>-2.3675489865900994E-4</v>
      </c>
      <c r="X35" s="66" t="n">
        <f t="shared" si="19"/>
        <v>-1.4196260732812239E-5</v>
      </c>
      <c r="Y35" s="66" t="str">
        <f t="shared" si="19"/>
      </c>
      <c r="Z35" s="66" t="str">
        <f t="shared" si="19"/>
      </c>
      <c r="AA35" s="66" t="str">
        <f t="shared" si="19"/>
      </c>
      <c r="AB35" s="66" t="str">
        <f t="shared" si="19"/>
      </c>
      <c r="AC35" s="66" t="n">
        <f t="shared" si="19"/>
        <v>2.5953533144471483E-3</v>
      </c>
      <c r="AD35" s="66" t="str">
        <f t="shared" si="19"/>
      </c>
      <c r="AE35" s="66" t="str">
        <f t="shared" si="19"/>
      </c>
      <c r="AF35" s="66" t="str">
        <f t="shared" si="19"/>
      </c>
      <c r="AG35" s="66" t="str">
        <f t="shared" si="19"/>
      </c>
      <c r="AH35" s="66" t="n">
        <f t="shared" si="19"/>
        <v>0</v>
      </c>
      <c r="AI35" s="66" t="n">
        <f t="shared" si="19"/>
        <v>3.4178635150000002E-4</v>
      </c>
      <c r="AJ35" s="20"/>
      <c r="AK35" s="55"/>
      <c r="AL35" s="55"/>
      <c r="AM35" s="55"/>
      <c r="AN35" s="39"/>
      <c r="AO35" s="39"/>
      <c r="AP35" s="16"/>
      <c r="AQ35" s="16"/>
      <c r="AR35" s="16"/>
    </row>
    <row r="36">
      <c r="A36" s="1" t="str">
        <f t="shared" si="4"/>
        <v>Unlabeled</v>
      </c>
      <c r="B36" s="1" t="str">
        <f t="shared" si="4"/>
        <v>Unlabeled</v>
      </c>
      <c r="C36" s="66" t="n">
        <f t="shared" ref="C36:AI36" si="20">IF(C17="","",C17/VLOOKUP(C$20,deflator,2,FALSE)/$AJ$1)</f>
        <v>0</v>
      </c>
      <c r="D36" s="66" t="str">
        <f t="shared" si="20"/>
      </c>
      <c r="E36" s="66" t="str">
        <f t="shared" si="20"/>
      </c>
      <c r="F36" s="66" t="str">
        <f t="shared" si="20"/>
      </c>
      <c r="G36" s="66" t="str">
        <f t="shared" si="20"/>
      </c>
      <c r="H36" s="66" t="str">
        <f t="shared" si="20"/>
      </c>
      <c r="I36" s="66" t="str">
        <f t="shared" si="20"/>
      </c>
      <c r="J36" s="66" t="str">
        <f t="shared" si="20"/>
      </c>
      <c r="K36" s="66" t="str">
        <f t="shared" si="20"/>
      </c>
      <c r="L36" s="66" t="str">
        <f t="shared" si="20"/>
      </c>
      <c r="M36" s="66" t="n">
        <f t="shared" si="20"/>
        <v>3.8900287341432044E-3</v>
      </c>
      <c r="N36" s="66" t="n">
        <f t="shared" si="20"/>
        <v>3.634678614146201E-3</v>
      </c>
      <c r="O36" s="66" t="n">
        <f t="shared" si="20"/>
        <v>2.4153299085456707E-2</v>
      </c>
      <c r="P36" s="66" t="n">
        <f t="shared" si="20"/>
        <v>1.587457108446174E-2</v>
      </c>
      <c r="Q36" s="66" t="n">
        <f t="shared" si="20"/>
        <v>2.3874252363511685E-3</v>
      </c>
      <c r="R36" s="66" t="n">
        <f t="shared" si="20"/>
        <v>5.9632479134537309E-4</v>
      </c>
      <c r="S36" s="66" t="n">
        <f t="shared" si="20"/>
        <v>3.79809906169427E-3</v>
      </c>
      <c r="T36" s="66" t="n">
        <f t="shared" si="20"/>
        <v>7.7748507028679381E-4</v>
      </c>
      <c r="U36" s="66" t="n">
        <f t="shared" si="20"/>
        <v>5.586470266361384E-4</v>
      </c>
      <c r="V36" s="66" t="n">
        <f t="shared" si="20"/>
        <v>3.1791063594685667E-4</v>
      </c>
      <c r="W36" s="66" t="n">
        <f t="shared" si="20"/>
        <v>-7.1343270309240714E-5</v>
      </c>
      <c r="X36" s="66" t="n">
        <f t="shared" si="20"/>
        <v>-9.0077974278633368E-5</v>
      </c>
      <c r="Y36" s="66" t="n">
        <f t="shared" si="20"/>
        <v>-3.9628282042438919E-6</v>
      </c>
      <c r="Z36" s="66" t="str">
        <f t="shared" si="20"/>
      </c>
      <c r="AA36" s="66" t="str">
        <f t="shared" si="20"/>
      </c>
      <c r="AB36" s="66" t="n">
        <f t="shared" si="20"/>
        <v>3.598342701226736E-5</v>
      </c>
      <c r="AC36" s="66" t="n">
        <f t="shared" si="20"/>
        <v>2.0677810695267026E-6</v>
      </c>
      <c r="AD36" s="66" t="n">
        <f t="shared" si="20"/>
        <v>1.57292939623693E-3</v>
      </c>
      <c r="AE36" s="66" t="n">
        <f t="shared" si="20"/>
        <v>2.3071991688199773E-5</v>
      </c>
      <c r="AF36" s="66" t="n">
        <f t="shared" si="20"/>
        <v>0</v>
      </c>
      <c r="AG36" s="66" t="n">
        <f t="shared" si="20"/>
        <v>3.4765657256334288E-4</v>
      </c>
      <c r="AH36" s="66" t="n">
        <f t="shared" si="20"/>
        <v>1.0692875949242953E-5</v>
      </c>
      <c r="AI36" s="66" t="str">
        <f t="shared" si="20"/>
      </c>
      <c r="AJ36" s="20"/>
      <c r="AK36" s="55"/>
      <c r="AL36" s="55"/>
      <c r="AM36" s="55"/>
      <c r="AN36" s="39"/>
      <c r="AO36" s="39"/>
      <c r="AP36" s="16"/>
      <c r="AQ36" s="16"/>
      <c r="AR36" s="16"/>
    </row>
    <row r="37">
      <c r="B37" s="1" t="s">
        <v>36</v>
      </c>
      <c r="C37" s="66" t="n">
        <f t="shared" ref="C37:AI37" si="21">IF(C18="","",C18/VLOOKUP(C$20,deflator,2,FALSE)/$AJ$1)</f>
        <v>137.6896581177985</v>
      </c>
      <c r="D37" s="66" t="n">
        <f t="shared" si="21"/>
        <v>142.9491759339034</v>
      </c>
      <c r="E37" s="66" t="n">
        <f t="shared" si="21"/>
        <v>114.55618383233673</v>
      </c>
      <c r="F37" s="66" t="n">
        <f t="shared" si="21"/>
        <v>112.36170868987722</v>
      </c>
      <c r="G37" s="66" t="n">
        <f t="shared" si="21"/>
        <v>93.770572163080061</v>
      </c>
      <c r="H37" s="66" t="n">
        <f t="shared" si="21"/>
        <v>88.987691226975315</v>
      </c>
      <c r="I37" s="66" t="n">
        <f t="shared" si="21"/>
        <v>92.184745954198902</v>
      </c>
      <c r="J37" s="66" t="n">
        <f t="shared" si="21"/>
        <v>85.543122632745749</v>
      </c>
      <c r="K37" s="66" t="n">
        <f t="shared" si="21"/>
        <v>82.784409459873629</v>
      </c>
      <c r="L37" s="66" t="n">
        <f t="shared" si="21"/>
        <v>88.264478558886054</v>
      </c>
      <c r="M37" s="66" t="n">
        <f t="shared" si="21"/>
        <v>100.41249886300041</v>
      </c>
      <c r="N37" s="66" t="n">
        <f t="shared" si="21"/>
        <v>106.81595544683294</v>
      </c>
      <c r="O37" s="66" t="n">
        <f t="shared" si="21"/>
        <v>124.23825046276123</v>
      </c>
      <c r="P37" s="66" t="n">
        <f t="shared" si="21"/>
        <v>150.16583024796256</v>
      </c>
      <c r="Q37" s="66" t="n">
        <f t="shared" si="21"/>
        <v>159.84199492516052</v>
      </c>
      <c r="R37" s="66" t="n">
        <f t="shared" si="21"/>
        <v>182.5162230707046</v>
      </c>
      <c r="S37" s="66" t="n">
        <f t="shared" si="21"/>
        <v>195.2382003790342</v>
      </c>
      <c r="T37" s="66" t="n">
        <f t="shared" si="21"/>
        <v>221.53440811898275</v>
      </c>
      <c r="U37" s="66" t="n">
        <f t="shared" si="21"/>
        <v>259.12154101449988</v>
      </c>
      <c r="V37" s="66" t="n">
        <f t="shared" si="21"/>
        <v>235.58324461831231</v>
      </c>
      <c r="W37" s="66" t="n">
        <f t="shared" si="21"/>
        <v>218.97499559771236</v>
      </c>
      <c r="X37" s="66" t="n">
        <f t="shared" si="21"/>
        <v>228.30834994575628</v>
      </c>
      <c r="Y37" s="66" t="n">
        <f t="shared" si="21"/>
        <v>222.15177571844183</v>
      </c>
      <c r="Z37" s="66" t="n">
        <f t="shared" si="21"/>
        <v>187.57198591169322</v>
      </c>
      <c r="AA37" s="66" t="n">
        <f t="shared" si="21"/>
        <v>161.84319076399183</v>
      </c>
      <c r="AB37" s="66" t="n">
        <f t="shared" si="21"/>
        <v>160.25774049387391</v>
      </c>
      <c r="AC37" s="66" t="n">
        <f t="shared" si="21"/>
        <v>181.93043292978973</v>
      </c>
      <c r="AD37" s="66" t="n">
        <f t="shared" si="21"/>
        <v>196.40163201999587</v>
      </c>
      <c r="AE37" s="66" t="n">
        <f t="shared" si="21"/>
        <v>215.58932850801091</v>
      </c>
      <c r="AF37" s="66" t="n">
        <f t="shared" si="21"/>
        <v>223.83463216665675</v>
      </c>
      <c r="AG37" s="66" t="n">
        <f t="shared" si="21"/>
        <v>248.03360744735349</v>
      </c>
      <c r="AH37" s="66" t="n">
        <f t="shared" si="21"/>
        <v>214.20465703607778</v>
      </c>
      <c r="AI37" s="66" t="n">
        <f t="shared" si="21"/>
        <v>215.74997775494111</v>
      </c>
      <c r="AJ37" s="20" t="str">
        <f>B37</f>
        <v>Grand Total</v>
      </c>
      <c r="AK37" s="55" t="n">
        <f>AB37</f>
        <v>160.25774049387391</v>
      </c>
      <c r="AL37" s="55" t="n">
        <f>AH37</f>
        <v>214.20465703607778</v>
      </c>
      <c r="AM37" s="55" t="n">
        <f>AI37</f>
        <v>215.74997775494111</v>
      </c>
      <c r="AN37" s="39" t="n">
        <f>(AM37/AL37)-1</f>
        <v>7.214225592691248E-3</v>
      </c>
      <c r="AO37" s="39" t="n">
        <f>(AM37/AK37)-1</f>
        <v>0.34626868624288676</v>
      </c>
      <c r="AP37" s="16" t="b">
        <f>AI53</f>
        <v>1</v>
      </c>
      <c r="AQ37" s="16" t="b">
        <f>AH53</f>
        <v>1</v>
      </c>
      <c r="AR37" s="16" t="b">
        <f>AB53</f>
        <v>1</v>
      </c>
    </row>
    <row r="38">
      <c r="B38" s="1" t="s">
        <v>100</v>
      </c>
      <c r="C38" s="66" t="b">
        <f t="shared" ref="C38:AI38" si="22">SUM(C21:C25)=C37</f>
        <v>1</v>
      </c>
      <c r="D38" s="66" t="b">
        <f t="shared" si="22"/>
        <v>1</v>
      </c>
      <c r="E38" s="66" t="b">
        <f t="shared" si="22"/>
        <v>1</v>
      </c>
      <c r="F38" s="66" t="b">
        <f t="shared" si="22"/>
        <v>1</v>
      </c>
      <c r="G38" s="66" t="b">
        <f t="shared" si="22"/>
        <v>1</v>
      </c>
      <c r="H38" s="66" t="b">
        <f t="shared" si="22"/>
        <v>1</v>
      </c>
      <c r="I38" s="66" t="b">
        <f t="shared" si="22"/>
        <v>1</v>
      </c>
      <c r="J38" s="66" t="b">
        <f t="shared" si="22"/>
        <v>1</v>
      </c>
      <c r="K38" s="66" t="b">
        <f t="shared" si="22"/>
        <v>1</v>
      </c>
      <c r="L38" s="66" t="b">
        <f t="shared" si="22"/>
        <v>0</v>
      </c>
      <c r="M38" s="66" t="b">
        <f t="shared" si="22"/>
        <v>1</v>
      </c>
      <c r="N38" s="66" t="b">
        <f t="shared" si="22"/>
        <v>1</v>
      </c>
      <c r="O38" s="66" t="b">
        <f t="shared" si="22"/>
        <v>1</v>
      </c>
      <c r="P38" s="66" t="b">
        <f t="shared" si="22"/>
        <v>1</v>
      </c>
      <c r="Q38" s="66" t="b">
        <f t="shared" si="22"/>
        <v>1</v>
      </c>
      <c r="R38" s="66" t="b">
        <f t="shared" si="22"/>
        <v>1</v>
      </c>
      <c r="S38" s="66" t="b">
        <f t="shared" si="22"/>
        <v>1</v>
      </c>
      <c r="T38" s="66" t="b">
        <f t="shared" si="22"/>
        <v>1</v>
      </c>
      <c r="U38" s="66" t="b">
        <f t="shared" si="22"/>
        <v>1</v>
      </c>
      <c r="V38" s="66" t="b">
        <f t="shared" si="22"/>
        <v>1</v>
      </c>
      <c r="W38" s="66" t="b">
        <f t="shared" si="22"/>
        <v>1</v>
      </c>
      <c r="X38" s="66" t="b">
        <f t="shared" si="22"/>
        <v>1</v>
      </c>
      <c r="Y38" s="66" t="b">
        <f t="shared" si="22"/>
        <v>1</v>
      </c>
      <c r="Z38" s="66" t="b">
        <f t="shared" si="22"/>
        <v>1</v>
      </c>
      <c r="AA38" s="66" t="b">
        <f t="shared" si="22"/>
        <v>1</v>
      </c>
      <c r="AB38" s="66" t="b">
        <f t="shared" si="22"/>
        <v>1</v>
      </c>
      <c r="AC38" s="66" t="b">
        <f t="shared" si="22"/>
        <v>1</v>
      </c>
      <c r="AD38" s="66" t="b">
        <f t="shared" si="22"/>
        <v>1</v>
      </c>
      <c r="AE38" s="66" t="b">
        <f t="shared" si="22"/>
        <v>1</v>
      </c>
      <c r="AF38" s="66" t="b">
        <f t="shared" si="22"/>
        <v>1</v>
      </c>
      <c r="AG38" s="66" t="b">
        <f t="shared" si="22"/>
        <v>1</v>
      </c>
      <c r="AH38" s="66" t="b">
        <f t="shared" si="22"/>
        <v>1</v>
      </c>
      <c r="AI38" s="66" t="b">
        <f t="shared" si="22"/>
        <v>1</v>
      </c>
      <c r="AJ38" s="32" t="s">
        <v>126</v>
      </c>
      <c r="AK38" s="20" t="n">
        <f>SUM(AB22:AB23)</f>
        <v>145.98299939674445</v>
      </c>
      <c r="AL38" s="26" t="n">
        <f>SUM(AL22:AL23)</f>
        <v>189.43835508583237</v>
      </c>
      <c r="AM38" s="26" t="n">
        <f>SUM(AM22:AM23)</f>
        <v>189.42110333987472</v>
      </c>
      <c r="AN38" s="39" t="n">
        <f>(AM38/AL38)-1</f>
        <v>-9.1067861890170576E-5</v>
      </c>
      <c r="AO38" s="39" t="n">
        <f>(AM38/AK38)-1</f>
        <v>0.29755590803471987</v>
      </c>
      <c r="AP38" s="8" t="n">
        <f>SUM(AP22:AP23)</f>
        <v>0.90329181725434093</v>
      </c>
      <c r="AQ38" s="8" t="n">
        <f>SUM(AQ22:AQ23)</f>
        <v>0.91212408915988763</v>
      </c>
      <c r="AR38" s="8" t="n">
        <f>SUM(AR22:AR23)</f>
        <v>0.93766094120740962</v>
      </c>
    </row>
    <row r="39">
      <c r="AJ39" s="32" t="s">
        <v>125</v>
      </c>
      <c r="AK39" s="64" t="n">
        <f>SUM(AB21:AB23)</f>
        <v>155.41392763465342</v>
      </c>
      <c r="AL39" s="26" t="n">
        <f>SUM(AL21:AL23)</f>
        <v>204.45987366221698</v>
      </c>
      <c r="AM39" s="26" t="n">
        <f>SUM(AM21:AM23)</f>
        <v>207.85361551627602</v>
      </c>
      <c r="AN39" s="39" t="n">
        <f>(AM39/AL39)-1</f>
        <v>1.6598571608558155E-2</v>
      </c>
      <c r="AO39" s="39" t="n">
        <f>(AM39/AK39)-1</f>
        <v>0.33741948794253274</v>
      </c>
      <c r="AP39" s="8" t="n">
        <f>SUM(AP21:AP23)</f>
        <v>0.9911908798551412</v>
      </c>
      <c r="AQ39" s="8" t="n">
        <f>SUM(AQ21:AQ23)</f>
        <v>0.98445098907978568</v>
      </c>
      <c r="AR39" s="8" t="n">
        <f>SUM(AR21:AR23)</f>
        <v>0.99823657730585824</v>
      </c>
    </row>
    <row r="40" ht="15.75" customHeight="1">
      <c r="B40" s="1" t="s">
        <v>124</v>
      </c>
      <c r="C40" s="1" t="n">
        <f t="shared" ref="C40:AI40" si="23">C20</f>
        <v>1990</v>
      </c>
      <c r="D40" s="1" t="n">
        <f t="shared" si="23"/>
        <v>1991</v>
      </c>
      <c r="E40" s="1" t="n">
        <f t="shared" si="23"/>
        <v>1992</v>
      </c>
      <c r="F40" s="1" t="n">
        <f t="shared" si="23"/>
        <v>1993</v>
      </c>
      <c r="G40" s="1" t="n">
        <f t="shared" si="23"/>
        <v>1994</v>
      </c>
      <c r="H40" s="1" t="n">
        <f t="shared" si="23"/>
        <v>1995</v>
      </c>
      <c r="I40" s="1" t="n">
        <f t="shared" si="23"/>
        <v>1996</v>
      </c>
      <c r="J40" s="1" t="n">
        <f t="shared" si="23"/>
        <v>1997</v>
      </c>
      <c r="K40" s="1" t="n">
        <f t="shared" si="23"/>
        <v>1998</v>
      </c>
      <c r="L40" s="1" t="n">
        <f t="shared" si="23"/>
        <v>1999</v>
      </c>
      <c r="M40" s="1" t="n">
        <f t="shared" si="23"/>
        <v>2000</v>
      </c>
      <c r="N40" s="1" t="n">
        <f t="shared" si="23"/>
        <v>2001</v>
      </c>
      <c r="O40" s="1" t="n">
        <f t="shared" si="23"/>
        <v>2002</v>
      </c>
      <c r="P40" s="1" t="n">
        <f t="shared" si="23"/>
        <v>2003</v>
      </c>
      <c r="Q40" s="1" t="n">
        <f t="shared" si="23"/>
        <v>2004</v>
      </c>
      <c r="R40" s="1" t="n">
        <f t="shared" si="23"/>
        <v>2005</v>
      </c>
      <c r="S40" s="1" t="n">
        <f t="shared" si="23"/>
        <v>2006</v>
      </c>
      <c r="T40" s="1" t="n">
        <f t="shared" si="23"/>
        <v>2007</v>
      </c>
      <c r="U40" s="1" t="n">
        <f t="shared" si="23"/>
        <v>2008</v>
      </c>
      <c r="V40" s="1" t="n">
        <f t="shared" si="23"/>
        <v>2009</v>
      </c>
      <c r="W40" s="1" t="n">
        <f t="shared" si="23"/>
        <v>2010</v>
      </c>
      <c r="X40" s="1" t="n">
        <f t="shared" si="23"/>
        <v>2011</v>
      </c>
      <c r="Y40" s="1" t="n">
        <f t="shared" si="23"/>
        <v>2012</v>
      </c>
      <c r="Z40" s="1" t="n">
        <f t="shared" si="23"/>
        <v>2013</v>
      </c>
      <c r="AA40" s="1" t="n">
        <f t="shared" si="23"/>
        <v>2014</v>
      </c>
      <c r="AB40" s="1" t="n">
        <f t="shared" si="23"/>
        <v>2015</v>
      </c>
      <c r="AC40" s="1" t="n">
        <f t="shared" si="23"/>
        <v>2016</v>
      </c>
      <c r="AD40" s="1" t="n">
        <f t="shared" si="23"/>
        <v>2017</v>
      </c>
      <c r="AE40" s="1" t="n">
        <f t="shared" si="23"/>
        <v>2018</v>
      </c>
      <c r="AF40" s="1" t="n">
        <f t="shared" si="23"/>
        <v>2019</v>
      </c>
      <c r="AG40" s="1" t="n">
        <f t="shared" si="23"/>
        <v>2020</v>
      </c>
      <c r="AH40" s="1" t="n">
        <f t="shared" si="23"/>
        <v>2021</v>
      </c>
      <c r="AI40" s="1" t="n">
        <f t="shared" si="23"/>
        <v>2022</v>
      </c>
    </row>
    <row r="41">
      <c r="A41" s="76" t="str">
        <f t="shared" ref="A41:B52" si="24">A21</f>
        <v>Products (All)</v>
      </c>
      <c r="B41" s="75" t="str">
        <f t="shared" si="24"/>
        <v>1 Offer</v>
      </c>
      <c r="C41" s="74" t="n">
        <f t="shared" ref="C41:AI41" si="25">IFERROR(C21/SUMIFS(C$21:C$36,$A$21:$A$36,$A41),"")</f>
        <v>1.4727279613012019E-2</v>
      </c>
      <c r="D41" s="74" t="n">
        <f t="shared" si="25"/>
        <v>3.4172430150323417E-2</v>
      </c>
      <c r="E41" s="74" t="n">
        <f t="shared" si="25"/>
        <v>3.3061904974204047E-2</v>
      </c>
      <c r="F41" s="74" t="n">
        <f t="shared" si="25"/>
        <v>2.7076022503615963E-2</v>
      </c>
      <c r="G41" s="74" t="n">
        <f t="shared" si="25"/>
        <v>2.1616023840786373E-2</v>
      </c>
      <c r="H41" s="74" t="n">
        <f t="shared" si="25"/>
        <v>2.4228902474188685E-2</v>
      </c>
      <c r="I41" s="74" t="n">
        <f t="shared" si="25"/>
        <v>2.268046500333919E-2</v>
      </c>
      <c r="J41" s="74" t="n">
        <f t="shared" si="25"/>
        <v>2.0645308077574222E-2</v>
      </c>
      <c r="K41" s="74" t="n">
        <f t="shared" si="25"/>
        <v>2.5947684104454548E-2</v>
      </c>
      <c r="L41" s="74" t="n">
        <f t="shared" si="25"/>
        <v>2.726331689818946E-2</v>
      </c>
      <c r="M41" s="74" t="n">
        <f t="shared" si="25"/>
        <v>6.8497270540627819E-2</v>
      </c>
      <c r="N41" s="74" t="n">
        <f t="shared" si="25"/>
        <v>6.1028283855370041E-2</v>
      </c>
      <c r="O41" s="74" t="n">
        <f t="shared" si="25"/>
        <v>5.4066051680508195E-2</v>
      </c>
      <c r="P41" s="74" t="n">
        <f t="shared" si="25"/>
        <v>9.5481389766209374E-2</v>
      </c>
      <c r="Q41" s="74" t="n">
        <f t="shared" si="25"/>
        <v>6.6633201396279887E-2</v>
      </c>
      <c r="R41" s="74" t="n">
        <f t="shared" si="25"/>
        <v>0.10437414331349011</v>
      </c>
      <c r="S41" s="74" t="n">
        <f t="shared" si="25"/>
        <v>0.10688151335925479</v>
      </c>
      <c r="T41" s="74" t="n">
        <f t="shared" si="25"/>
        <v>9.3688374958510984E-2</v>
      </c>
      <c r="U41" s="74" t="n">
        <f t="shared" si="25"/>
        <v>0.10904508001140464</v>
      </c>
      <c r="V41" s="74" t="n">
        <f t="shared" si="25"/>
        <v>8.5402276007536096E-2</v>
      </c>
      <c r="W41" s="74" t="n">
        <f t="shared" si="25"/>
        <v>9.310784556413608E-2</v>
      </c>
      <c r="X41" s="74" t="n">
        <f t="shared" si="25"/>
        <v>8.3144337796674322E-2</v>
      </c>
      <c r="Y41" s="74" t="n">
        <f t="shared" si="25"/>
        <v>6.435931765802079E-2</v>
      </c>
      <c r="Z41" s="74" t="n">
        <f t="shared" si="25"/>
        <v>5.212773448265412E-2</v>
      </c>
      <c r="AA41" s="74" t="n">
        <f t="shared" si="25"/>
        <v>6.1268731416701958E-2</v>
      </c>
      <c r="AB41" s="74" t="n">
        <f t="shared" si="25"/>
        <v>6.0575636098448654E-2</v>
      </c>
      <c r="AC41" s="74" t="n">
        <f t="shared" si="25"/>
        <v>5.1216506876848034E-2</v>
      </c>
      <c r="AD41" s="74" t="n">
        <f t="shared" si="25"/>
        <v>4.5980839939923211E-2</v>
      </c>
      <c r="AE41" s="74" t="n">
        <f t="shared" si="25"/>
        <v>5.3754492238831345E-2</v>
      </c>
      <c r="AF41" s="74" t="n">
        <f t="shared" si="25"/>
        <v>6.733055747142519E-2</v>
      </c>
      <c r="AG41" s="74" t="n">
        <f t="shared" si="25"/>
        <v>5.705757120922908E-2</v>
      </c>
      <c r="AH41" s="74" t="n">
        <f t="shared" si="25"/>
        <v>7.2326899919898116E-2</v>
      </c>
      <c r="AI41" s="73" t="n">
        <f t="shared" si="25"/>
        <v>8.7899062600800229E-2</v>
      </c>
    </row>
    <row r="42">
      <c r="A42" s="72" t="str">
        <f t="shared" si="24"/>
        <v>Products (All)</v>
      </c>
      <c r="B42" s="1" t="str">
        <f t="shared" si="24"/>
        <v>2+ Offers</v>
      </c>
      <c r="C42" s="16" t="n">
        <f t="shared" ref="C42:AI42" si="26">IFERROR(C22/SUMIFS(C$21:C$36,$A$21:$A$36,$A42),"")</f>
        <v>0.24217216216761156</v>
      </c>
      <c r="D42" s="16" t="n">
        <f t="shared" si="26"/>
        <v>0.41313799197887263</v>
      </c>
      <c r="E42" s="16" t="n">
        <f t="shared" si="26"/>
        <v>0.42161378380488945</v>
      </c>
      <c r="F42" s="16" t="n">
        <f t="shared" si="26"/>
        <v>0.37582436015747989</v>
      </c>
      <c r="G42" s="16" t="n">
        <f t="shared" si="26"/>
        <v>0.38102335877015625</v>
      </c>
      <c r="H42" s="16" t="n">
        <f t="shared" si="26"/>
        <v>0.35726880456364568</v>
      </c>
      <c r="I42" s="16" t="n">
        <f t="shared" si="26"/>
        <v>0.40080435946425236</v>
      </c>
      <c r="J42" s="16" t="n">
        <f t="shared" si="26"/>
        <v>0.39463094068960725</v>
      </c>
      <c r="K42" s="16" t="n">
        <f t="shared" si="26"/>
        <v>0.38326143977221544</v>
      </c>
      <c r="L42" s="16" t="n">
        <f t="shared" si="26"/>
        <v>0.36419401947352109</v>
      </c>
      <c r="M42" s="16" t="n">
        <f t="shared" si="26"/>
        <v>0.36299678747183606</v>
      </c>
      <c r="N42" s="16" t="n">
        <f t="shared" si="26"/>
        <v>0.3619391892352789</v>
      </c>
      <c r="O42" s="16" t="n">
        <f t="shared" si="26"/>
        <v>0.37848193533664692</v>
      </c>
      <c r="P42" s="16" t="n">
        <f t="shared" si="26"/>
        <v>0.33284247177248194</v>
      </c>
      <c r="Q42" s="16" t="n">
        <f t="shared" si="26"/>
        <v>0.34789027724687815</v>
      </c>
      <c r="R42" s="16" t="n">
        <f t="shared" si="26"/>
        <v>0.40754320663524474</v>
      </c>
      <c r="S42" s="16" t="n">
        <f t="shared" si="26"/>
        <v>0.39249124258703588</v>
      </c>
      <c r="T42" s="16" t="n">
        <f t="shared" si="26"/>
        <v>0.37975399260602055</v>
      </c>
      <c r="U42" s="16" t="n">
        <f t="shared" si="26"/>
        <v>0.35537055971355613</v>
      </c>
      <c r="V42" s="16" t="n">
        <f t="shared" si="26"/>
        <v>0.37340437693749418</v>
      </c>
      <c r="W42" s="16" t="n">
        <f t="shared" si="26"/>
        <v>0.34242893491064769</v>
      </c>
      <c r="X42" s="16" t="n">
        <f t="shared" si="26"/>
        <v>0.33478360292274323</v>
      </c>
      <c r="Y42" s="16" t="n">
        <f t="shared" si="26"/>
        <v>0.3532752938581073</v>
      </c>
      <c r="Z42" s="16" t="n">
        <f t="shared" si="26"/>
        <v>0.33111189757932158</v>
      </c>
      <c r="AA42" s="16" t="n">
        <f t="shared" si="26"/>
        <v>0.37097274730956337</v>
      </c>
      <c r="AB42" s="16" t="n">
        <f t="shared" si="26"/>
        <v>0.33654171230906516</v>
      </c>
      <c r="AC42" s="16" t="n">
        <f t="shared" si="26"/>
        <v>0.32043361854416696</v>
      </c>
      <c r="AD42" s="16" t="n">
        <f t="shared" si="26"/>
        <v>0.31272687101387009</v>
      </c>
      <c r="AE42" s="16" t="n">
        <f t="shared" si="26"/>
        <v>0.32415733871358249</v>
      </c>
      <c r="AF42" s="16" t="n">
        <f t="shared" si="26"/>
        <v>0.30199025294835063</v>
      </c>
      <c r="AG42" s="16" t="n">
        <f t="shared" si="26"/>
        <v>0.23395205490978482</v>
      </c>
      <c r="AH42" s="16" t="n">
        <f t="shared" si="26"/>
        <v>0.26015928967528212</v>
      </c>
      <c r="AI42" s="71" t="n">
        <f t="shared" si="26"/>
        <v>0.36892889443866467</v>
      </c>
    </row>
    <row r="43">
      <c r="A43" s="72" t="str">
        <f t="shared" si="24"/>
        <v>Products (All)</v>
      </c>
      <c r="B43" s="1" t="str">
        <f t="shared" si="24"/>
        <v>No Comp.</v>
      </c>
      <c r="C43" s="16" t="n">
        <f t="shared" ref="C43:AI43" si="27">IFERROR(C23/SUMIFS(C$21:C$36,$A$21:$A$36,$A43),"")</f>
        <v>0.38710793920237524</v>
      </c>
      <c r="D43" s="16" t="n">
        <f t="shared" si="27"/>
        <v>0.533162442545972</v>
      </c>
      <c r="E43" s="16" t="n">
        <f t="shared" si="27"/>
        <v>0.51303754738630558</v>
      </c>
      <c r="F43" s="16" t="n">
        <f t="shared" si="27"/>
        <v>0.58229566031963365</v>
      </c>
      <c r="G43" s="16" t="n">
        <f t="shared" si="27"/>
        <v>0.58204516065278089</v>
      </c>
      <c r="H43" s="16" t="n">
        <f t="shared" si="27"/>
        <v>0.60944658258184681</v>
      </c>
      <c r="I43" s="16" t="n">
        <f t="shared" si="27"/>
        <v>0.56546107543430635</v>
      </c>
      <c r="J43" s="16" t="n">
        <f t="shared" si="27"/>
        <v>0.54853164071715554</v>
      </c>
      <c r="K43" s="16" t="n">
        <f t="shared" si="27"/>
        <v>0.5392354525395171</v>
      </c>
      <c r="L43" s="16" t="n">
        <f t="shared" si="27"/>
        <v>0.55433549326663811</v>
      </c>
      <c r="M43" s="16" t="n">
        <f t="shared" si="27"/>
        <v>0.52151579262379866</v>
      </c>
      <c r="N43" s="16" t="n">
        <f t="shared" si="27"/>
        <v>0.53185167451512261</v>
      </c>
      <c r="O43" s="16" t="n">
        <f t="shared" si="27"/>
        <v>0.49455467272611353</v>
      </c>
      <c r="P43" s="16" t="n">
        <f t="shared" si="27"/>
        <v>0.50912646208557177</v>
      </c>
      <c r="Q43" s="16" t="n">
        <f t="shared" si="27"/>
        <v>0.52451721639561677</v>
      </c>
      <c r="R43" s="16" t="n">
        <f t="shared" si="27"/>
        <v>0.46847934556548904</v>
      </c>
      <c r="S43" s="16" t="n">
        <f t="shared" si="27"/>
        <v>0.48831853531855046</v>
      </c>
      <c r="T43" s="16" t="n">
        <f t="shared" si="27"/>
        <v>0.52404866842154019</v>
      </c>
      <c r="U43" s="16" t="n">
        <f t="shared" si="27"/>
        <v>0.53102497475561417</v>
      </c>
      <c r="V43" s="16" t="n">
        <f t="shared" si="27"/>
        <v>0.53779409686537527</v>
      </c>
      <c r="W43" s="16" t="n">
        <f t="shared" si="27"/>
        <v>0.5566311797604665</v>
      </c>
      <c r="X43" s="16" t="n">
        <f t="shared" si="27"/>
        <v>0.57918783819754383</v>
      </c>
      <c r="Y43" s="16" t="n">
        <f t="shared" si="27"/>
        <v>0.57978107877089202</v>
      </c>
      <c r="Z43" s="16" t="n">
        <f t="shared" si="27"/>
        <v>0.61504565828548508</v>
      </c>
      <c r="AA43" s="16" t="n">
        <f t="shared" si="27"/>
        <v>0.56502462741801973</v>
      </c>
      <c r="AB43" s="16" t="n">
        <f t="shared" si="27"/>
        <v>0.60111922889834446</v>
      </c>
      <c r="AC43" s="16" t="n">
        <f t="shared" si="27"/>
        <v>0.62634147364102966</v>
      </c>
      <c r="AD43" s="16" t="n">
        <f t="shared" si="27"/>
        <v>0.63822467174314124</v>
      </c>
      <c r="AE43" s="16" t="n">
        <f t="shared" si="27"/>
        <v>0.6164600905020412</v>
      </c>
      <c r="AF43" s="16" t="n">
        <f t="shared" si="27"/>
        <v>0.62754589921995774</v>
      </c>
      <c r="AG43" s="16" t="n">
        <f t="shared" si="27"/>
        <v>0.69902071482362482</v>
      </c>
      <c r="AH43" s="16" t="n">
        <f t="shared" si="27"/>
        <v>0.65196479948460551</v>
      </c>
      <c r="AI43" s="71" t="n">
        <f t="shared" si="27"/>
        <v>0.53436292281567632</v>
      </c>
    </row>
    <row r="44" ht="15.75" customHeight="1">
      <c r="A44" s="70" t="str">
        <f t="shared" si="24"/>
        <v>Products (All)</v>
      </c>
      <c r="B44" s="69" t="str">
        <f t="shared" si="24"/>
        <v>Unlabeled</v>
      </c>
      <c r="C44" s="68" t="n">
        <f t="shared" ref="C44:AI44" si="28">IFERROR(C24/SUMIFS(C$21:C$36,$A$21:$A$36,$A44),"")</f>
        <v>0.35599261901700113</v>
      </c>
      <c r="D44" s="68" t="n">
        <f t="shared" si="28"/>
        <v>1.9527135324832034E-2</v>
      </c>
      <c r="E44" s="68" t="n">
        <f t="shared" si="28"/>
        <v>3.2286763834600857E-2</v>
      </c>
      <c r="F44" s="68" t="n">
        <f t="shared" si="28"/>
        <v>1.4803957019270442E-2</v>
      </c>
      <c r="G44" s="68" t="n">
        <f t="shared" si="28"/>
        <v>1.531545673627642E-2</v>
      </c>
      <c r="H44" s="68" t="n">
        <f t="shared" si="28"/>
        <v>9.0557103803189428E-3</v>
      </c>
      <c r="I44" s="68" t="n">
        <f t="shared" si="28"/>
        <v>1.10541000981021E-2</v>
      </c>
      <c r="J44" s="68" t="n">
        <f t="shared" si="28"/>
        <v>3.6192110515663123E-2</v>
      </c>
      <c r="K44" s="68" t="n">
        <f t="shared" si="28"/>
        <v>5.1555423583812841E-2</v>
      </c>
      <c r="L44" s="68" t="n">
        <f t="shared" si="28"/>
        <v>5.4207170361651368E-2</v>
      </c>
      <c r="M44" s="68" t="n">
        <f t="shared" si="28"/>
        <v>4.6990149363737563E-2</v>
      </c>
      <c r="N44" s="68" t="n">
        <f t="shared" si="28"/>
        <v>4.5180852394228491E-2</v>
      </c>
      <c r="O44" s="68" t="n">
        <f t="shared" si="28"/>
        <v>7.2897340256731322E-2</v>
      </c>
      <c r="P44" s="68" t="n">
        <f t="shared" si="28"/>
        <v>6.2549676375736857E-2</v>
      </c>
      <c r="Q44" s="68" t="n">
        <f t="shared" si="28"/>
        <v>6.0959304961225161E-2</v>
      </c>
      <c r="R44" s="68" t="n">
        <f t="shared" si="28"/>
        <v>1.960330448577615E-2</v>
      </c>
      <c r="S44" s="68" t="n">
        <f t="shared" si="28"/>
        <v>1.23087087351588E-2</v>
      </c>
      <c r="T44" s="68" t="n">
        <f t="shared" si="28"/>
        <v>2.5089640139281969E-3</v>
      </c>
      <c r="U44" s="68" t="n">
        <f t="shared" si="28"/>
        <v>4.559385519425101E-3</v>
      </c>
      <c r="V44" s="68" t="n">
        <f t="shared" si="28"/>
        <v>3.3992501895944525E-3</v>
      </c>
      <c r="W44" s="68" t="n">
        <f t="shared" si="28"/>
        <v>7.8320397647496862E-3</v>
      </c>
      <c r="X44" s="68" t="n">
        <f t="shared" si="28"/>
        <v>2.8842210830385918E-3</v>
      </c>
      <c r="Y44" s="68" t="n">
        <f t="shared" si="28"/>
        <v>2.5843097129799398E-3</v>
      </c>
      <c r="Z44" s="68" t="n">
        <f t="shared" si="28"/>
        <v>1.7147096525392638E-3</v>
      </c>
      <c r="AA44" s="68" t="n">
        <f t="shared" si="28"/>
        <v>2.7338938557150121E-3</v>
      </c>
      <c r="AB44" s="68" t="n">
        <f t="shared" si="28"/>
        <v>1.7634226941417592E-3</v>
      </c>
      <c r="AC44" s="68" t="n">
        <f t="shared" si="28"/>
        <v>2.0084009379554156E-3</v>
      </c>
      <c r="AD44" s="68" t="n">
        <f t="shared" si="28"/>
        <v>3.0676173030655097E-3</v>
      </c>
      <c r="AE44" s="68" t="n">
        <f t="shared" si="28"/>
        <v>5.6280785455448123E-3</v>
      </c>
      <c r="AF44" s="68" t="n">
        <f t="shared" si="28"/>
        <v>3.1332903602663349E-3</v>
      </c>
      <c r="AG44" s="68" t="n">
        <f t="shared" si="28"/>
        <v>9.9696590573612413E-3</v>
      </c>
      <c r="AH44" s="68" t="n">
        <f t="shared" si="28"/>
        <v>1.5549010920214233E-2</v>
      </c>
      <c r="AI44" s="67" t="n">
        <f t="shared" si="28"/>
        <v>8.8091201448587432E-3</v>
      </c>
    </row>
    <row r="45">
      <c r="A45" s="76" t="str">
        <f t="shared" si="24"/>
        <v>R&amp;D</v>
      </c>
      <c r="B45" s="75" t="str">
        <f t="shared" si="24"/>
        <v>1 Offer</v>
      </c>
      <c r="C45" s="74" t="n">
        <f t="shared" ref="C45:AI45" si="29">IFERROR(C25/SUMIFS(C$21:C$36,$A$21:$A$36,$A45),"")</f>
        <v>4.4505684844662032E-2</v>
      </c>
      <c r="D45" s="74" t="n">
        <f t="shared" si="29"/>
        <v>5.5568029628081161E-2</v>
      </c>
      <c r="E45" s="74" t="n">
        <f t="shared" si="29"/>
        <v>5.3213292912224985E-2</v>
      </c>
      <c r="F45" s="74" t="n">
        <f t="shared" si="29"/>
        <v>5.3071400344679068E-2</v>
      </c>
      <c r="G45" s="74" t="n">
        <f t="shared" si="29"/>
        <v>4.0446949599379861E-2</v>
      </c>
      <c r="H45" s="74" t="n">
        <f t="shared" si="29"/>
        <v>4.9673190107838598E-2</v>
      </c>
      <c r="I45" s="74" t="n">
        <f t="shared" si="29"/>
        <v>6.8704334071609224E-2</v>
      </c>
      <c r="J45" s="74" t="n">
        <f t="shared" si="29"/>
        <v>6.7644296579665142E-2</v>
      </c>
      <c r="K45" s="74" t="n">
        <f t="shared" si="29"/>
        <v>7.4577612701083443E-2</v>
      </c>
      <c r="L45" s="74" t="n">
        <f t="shared" si="29"/>
        <v>8.9862549738055617E-2</v>
      </c>
      <c r="M45" s="74" t="n">
        <f t="shared" si="29"/>
        <v>0.1345373212783563</v>
      </c>
      <c r="N45" s="74" t="n">
        <f t="shared" si="29"/>
        <v>0.12863995068137929</v>
      </c>
      <c r="O45" s="74" t="n">
        <f t="shared" si="29"/>
        <v>0.12814820651935274</v>
      </c>
      <c r="P45" s="74" t="n">
        <f t="shared" si="29"/>
        <v>0.12916022206356748</v>
      </c>
      <c r="Q45" s="74" t="n">
        <f t="shared" si="29"/>
        <v>0.12089710038383922</v>
      </c>
      <c r="R45" s="81" t="n">
        <f t="shared" si="29"/>
        <v>8.8552289625245237E-2</v>
      </c>
      <c r="S45" s="80" t="n">
        <f t="shared" si="29"/>
        <v>8.9087971634434576E-2</v>
      </c>
      <c r="T45" s="74" t="n">
        <f t="shared" si="29"/>
        <v>0.10578875830144562</v>
      </c>
      <c r="U45" s="74" t="n">
        <f t="shared" si="29"/>
        <v>0.11135644116236312</v>
      </c>
      <c r="V45" s="74" t="n">
        <f t="shared" si="29"/>
        <v>0.1161126720573888</v>
      </c>
      <c r="W45" s="74" t="n">
        <f t="shared" si="29"/>
        <v>0.13528132371798313</v>
      </c>
      <c r="X45" s="74" t="n">
        <f t="shared" si="29"/>
        <v>0.13196871438397575</v>
      </c>
      <c r="Y45" s="74" t="n">
        <f t="shared" si="29"/>
        <v>0.14543344627688462</v>
      </c>
      <c r="Z45" s="74" t="n">
        <f t="shared" si="29"/>
        <v>0.15199869479417638</v>
      </c>
      <c r="AA45" s="74" t="n">
        <f t="shared" si="29"/>
        <v>0.16637540769560574</v>
      </c>
      <c r="AB45" s="74" t="n">
        <f t="shared" si="29"/>
        <v>0.16910473138470786</v>
      </c>
      <c r="AC45" s="74" t="n">
        <f t="shared" si="29"/>
        <v>0.18313981251428876</v>
      </c>
      <c r="AD45" s="74" t="n">
        <f t="shared" si="29"/>
        <v>0.18015810860694637</v>
      </c>
      <c r="AE45" s="79" t="n">
        <f t="shared" si="29"/>
        <v>0.21580963000740955</v>
      </c>
      <c r="AF45" s="78" t="n">
        <f t="shared" si="29"/>
        <v>0.22175318866413168</v>
      </c>
      <c r="AG45" s="74" t="n">
        <f t="shared" si="29"/>
        <v>0.20823034384131348</v>
      </c>
      <c r="AH45" s="74" t="n">
        <f t="shared" si="29"/>
        <v>0.19268050956027338</v>
      </c>
      <c r="AI45" s="73" t="n">
        <f t="shared" si="29"/>
        <v>0.17735492197816</v>
      </c>
    </row>
    <row r="46">
      <c r="A46" s="72" t="str">
        <f t="shared" si="24"/>
        <v>R&amp;D</v>
      </c>
      <c r="B46" s="1" t="str">
        <f t="shared" si="24"/>
        <v>2+ Offers</v>
      </c>
      <c r="C46" s="16" t="n">
        <f t="shared" ref="C46:AI46" si="30">IFERROR(C26/SUMIFS(C$21:C$36,$A$21:$A$36,$A46),"")</f>
        <v>0.43469076744690494</v>
      </c>
      <c r="D46" s="16" t="n">
        <f t="shared" si="30"/>
        <v>0.41750830492061008</v>
      </c>
      <c r="E46" s="16" t="n">
        <f t="shared" si="30"/>
        <v>0.47847672377368961</v>
      </c>
      <c r="F46" s="16" t="n">
        <f t="shared" si="30"/>
        <v>0.47703486976515735</v>
      </c>
      <c r="G46" s="16" t="n">
        <f t="shared" si="30"/>
        <v>0.44332864937351391</v>
      </c>
      <c r="H46" s="16" t="n">
        <f t="shared" si="30"/>
        <v>0.48216066374549871</v>
      </c>
      <c r="I46" s="16" t="n">
        <f t="shared" si="30"/>
        <v>0.48980900989602655</v>
      </c>
      <c r="J46" s="16" t="n">
        <f t="shared" si="30"/>
        <v>0.47884754343278935</v>
      </c>
      <c r="K46" s="16" t="n">
        <f t="shared" si="30"/>
        <v>0.48139176526850413</v>
      </c>
      <c r="L46" s="16" t="n">
        <f t="shared" si="30"/>
        <v>0.54931790510226397</v>
      </c>
      <c r="M46" s="16" t="n">
        <f t="shared" si="30"/>
        <v>0.52670930566786023</v>
      </c>
      <c r="N46" s="16" t="n">
        <f t="shared" si="30"/>
        <v>0.43397128373589972</v>
      </c>
      <c r="O46" s="16" t="n">
        <f t="shared" si="30"/>
        <v>0.39775053247228814</v>
      </c>
      <c r="P46" s="16" t="n">
        <f t="shared" si="30"/>
        <v>0.44154036501945193</v>
      </c>
      <c r="Q46" s="16" t="n">
        <f t="shared" si="30"/>
        <v>0.44682767827362196</v>
      </c>
      <c r="R46" s="16" t="n">
        <f t="shared" si="30"/>
        <v>0.47462274754424871</v>
      </c>
      <c r="S46" s="16" t="n">
        <f t="shared" si="30"/>
        <v>0.45251568932613134</v>
      </c>
      <c r="T46" s="16" t="n">
        <f t="shared" si="30"/>
        <v>0.45682305336415546</v>
      </c>
      <c r="U46" s="16" t="n">
        <f t="shared" si="30"/>
        <v>0.4496688943054184</v>
      </c>
      <c r="V46" s="16" t="n">
        <f t="shared" si="30"/>
        <v>0.4522913850101396</v>
      </c>
      <c r="W46" s="16" t="n">
        <f t="shared" si="30"/>
        <v>0.4563498234218249</v>
      </c>
      <c r="X46" s="16" t="n">
        <f t="shared" si="30"/>
        <v>0.45231901221197146</v>
      </c>
      <c r="Y46" s="16" t="n">
        <f t="shared" si="30"/>
        <v>0.44883802797761746</v>
      </c>
      <c r="Z46" s="16" t="n">
        <f t="shared" si="30"/>
        <v>0.49903334372465497</v>
      </c>
      <c r="AA46" s="16" t="n">
        <f t="shared" si="30"/>
        <v>0.46707507378776647</v>
      </c>
      <c r="AB46" s="16" t="n">
        <f t="shared" si="30"/>
        <v>0.45783128751649937</v>
      </c>
      <c r="AC46" s="16" t="n">
        <f t="shared" si="30"/>
        <v>0.42513040503435939</v>
      </c>
      <c r="AD46" s="16" t="n">
        <f t="shared" si="30"/>
        <v>0.40041118572028228</v>
      </c>
      <c r="AE46" s="16" t="n">
        <f t="shared" si="30"/>
        <v>0.38580417421341973</v>
      </c>
      <c r="AF46" s="16" t="n">
        <f t="shared" si="30"/>
        <v>0.38566348066978745</v>
      </c>
      <c r="AG46" s="16" t="n">
        <f t="shared" si="30"/>
        <v>0.38320534243241866</v>
      </c>
      <c r="AH46" s="16" t="n">
        <f t="shared" si="30"/>
        <v>0.37074125142170661</v>
      </c>
      <c r="AI46" s="71" t="n">
        <f t="shared" si="30"/>
        <v>0.3662414313932284</v>
      </c>
    </row>
    <row r="47">
      <c r="A47" s="72" t="str">
        <f t="shared" si="24"/>
        <v>R&amp;D</v>
      </c>
      <c r="B47" s="1" t="str">
        <f t="shared" si="24"/>
        <v>No Comp.</v>
      </c>
      <c r="C47" s="16" t="n">
        <f t="shared" ref="C47:AI47" si="31">IFERROR(C27/SUMIFS(C$21:C$36,$A$21:$A$36,$A47),"")</f>
        <v>0.34297487627073997</v>
      </c>
      <c r="D47" s="16" t="n">
        <f t="shared" si="31"/>
        <v>0.39312384025355485</v>
      </c>
      <c r="E47" s="16" t="n">
        <f t="shared" si="31"/>
        <v>0.40549944681084271</v>
      </c>
      <c r="F47" s="16" t="n">
        <f t="shared" si="31"/>
        <v>0.44207963447897231</v>
      </c>
      <c r="G47" s="16" t="n">
        <f t="shared" si="31"/>
        <v>0.49983695745676243</v>
      </c>
      <c r="H47" s="16" t="n">
        <f t="shared" si="31"/>
        <v>0.44512569469940366</v>
      </c>
      <c r="I47" s="16" t="n">
        <f t="shared" si="31"/>
        <v>0.44030938449823992</v>
      </c>
      <c r="J47" s="16" t="n">
        <f t="shared" si="31"/>
        <v>0.45114207726606576</v>
      </c>
      <c r="K47" s="16" t="n">
        <f t="shared" si="31"/>
        <v>0.44216767473766416</v>
      </c>
      <c r="L47" s="16" t="n">
        <f t="shared" si="31"/>
        <v>0.35984039367341275</v>
      </c>
      <c r="M47" s="16" t="n">
        <f t="shared" si="31"/>
        <v>0.33779203853908479</v>
      </c>
      <c r="N47" s="16" t="n">
        <f t="shared" si="31"/>
        <v>0.43677808274745028</v>
      </c>
      <c r="O47" s="16" t="n">
        <f t="shared" si="31"/>
        <v>0.47057195368118765</v>
      </c>
      <c r="P47" s="16" t="n">
        <f t="shared" si="31"/>
        <v>0.42569059789289199</v>
      </c>
      <c r="Q47" s="16" t="n">
        <f t="shared" si="31"/>
        <v>0.42382666149143117</v>
      </c>
      <c r="R47" s="16" t="n">
        <f t="shared" si="31"/>
        <v>0.42927122375610893</v>
      </c>
      <c r="S47" s="18" t="n">
        <f t="shared" si="31"/>
        <v>0.45472760195092271</v>
      </c>
      <c r="T47" s="16" t="n">
        <f t="shared" si="31"/>
        <v>0.43416554784813693</v>
      </c>
      <c r="U47" s="16" t="n">
        <f t="shared" si="31"/>
        <v>0.42939250731698558</v>
      </c>
      <c r="V47" s="16" t="n">
        <f t="shared" si="31"/>
        <v>0.42732175807148093</v>
      </c>
      <c r="W47" s="16" t="n">
        <f t="shared" si="31"/>
        <v>0.40838795034285713</v>
      </c>
      <c r="X47" s="16" t="n">
        <f t="shared" si="31"/>
        <v>0.41498616305543712</v>
      </c>
      <c r="Y47" s="16" t="n">
        <f t="shared" si="31"/>
        <v>0.40454204774830604</v>
      </c>
      <c r="Z47" s="16" t="n">
        <f t="shared" si="31"/>
        <v>0.34769385225007493</v>
      </c>
      <c r="AA47" s="16" t="n">
        <f t="shared" si="31"/>
        <v>0.36439491248390288</v>
      </c>
      <c r="AB47" s="16" t="n">
        <f t="shared" si="31"/>
        <v>0.37081111131201372</v>
      </c>
      <c r="AC47" s="16" t="n">
        <f t="shared" si="31"/>
        <v>0.38970443127532872</v>
      </c>
      <c r="AD47" s="16" t="n">
        <f t="shared" si="31"/>
        <v>0.41754840098735341</v>
      </c>
      <c r="AE47" s="16" t="n">
        <f t="shared" si="31"/>
        <v>0.39428472398571973</v>
      </c>
      <c r="AF47" s="16" t="n">
        <f t="shared" si="31"/>
        <v>0.3868080572897411</v>
      </c>
      <c r="AG47" s="16" t="n">
        <f t="shared" si="31"/>
        <v>0.40244822915700068</v>
      </c>
      <c r="AH47" s="16" t="n">
        <f t="shared" si="31"/>
        <v>0.43317848418165439</v>
      </c>
      <c r="AI47" s="77" t="n">
        <f t="shared" si="31"/>
        <v>0.45194097446119114</v>
      </c>
    </row>
    <row r="48" ht="15.75" customHeight="1">
      <c r="A48" s="70" t="str">
        <f t="shared" si="24"/>
        <v>R&amp;D</v>
      </c>
      <c r="B48" s="69" t="str">
        <f t="shared" si="24"/>
        <v>Unlabeled</v>
      </c>
      <c r="C48" s="68" t="n">
        <f t="shared" ref="C48:AI48" si="32">IFERROR(C28/SUMIFS(C$21:C$36,$A$21:$A$36,$A48),"")</f>
        <v>0.17782867143769307</v>
      </c>
      <c r="D48" s="68" t="n">
        <f t="shared" si="32"/>
        <v>0.13379982519775377</v>
      </c>
      <c r="E48" s="68" t="n">
        <f t="shared" si="32"/>
        <v>6.2810536503242587E-2</v>
      </c>
      <c r="F48" s="68" t="n">
        <f t="shared" si="32"/>
        <v>2.7814095411191311E-2</v>
      </c>
      <c r="G48" s="68" t="n">
        <f t="shared" si="32"/>
        <v>1.638744357034386E-2</v>
      </c>
      <c r="H48" s="68" t="n">
        <f t="shared" si="32"/>
        <v>2.3040451447259115E-2</v>
      </c>
      <c r="I48" s="68" t="n">
        <f t="shared" si="32"/>
        <v>1.1772715341242131E-3</v>
      </c>
      <c r="J48" s="68" t="n">
        <f t="shared" si="32"/>
        <v>2.3660827214798735E-3</v>
      </c>
      <c r="K48" s="68" t="n">
        <f t="shared" si="32"/>
        <v>1.8629472927483683E-3</v>
      </c>
      <c r="L48" s="68" t="n">
        <f t="shared" si="32"/>
        <v>9.7915148626769488E-4</v>
      </c>
      <c r="M48" s="68" t="n">
        <f t="shared" si="32"/>
        <v>9.6133451469861955E-4</v>
      </c>
      <c r="N48" s="68" t="n">
        <f t="shared" si="32"/>
        <v>6.1068283527068842E-4</v>
      </c>
      <c r="O48" s="68" t="n">
        <f t="shared" si="32"/>
        <v>3.5293073271714806E-3</v>
      </c>
      <c r="P48" s="68" t="n">
        <f t="shared" si="32"/>
        <v>3.608815024088542E-3</v>
      </c>
      <c r="Q48" s="68" t="n">
        <f t="shared" si="32"/>
        <v>8.4485598511076041E-3</v>
      </c>
      <c r="R48" s="68" t="n">
        <f t="shared" si="32"/>
        <v>7.5537390743972031E-3</v>
      </c>
      <c r="S48" s="68" t="n">
        <f t="shared" si="32"/>
        <v>3.6687370885113255E-3</v>
      </c>
      <c r="T48" s="68" t="n">
        <f t="shared" si="32"/>
        <v>3.2226404862619094E-3</v>
      </c>
      <c r="U48" s="68" t="n">
        <f t="shared" si="32"/>
        <v>9.582157215232855E-3</v>
      </c>
      <c r="V48" s="68" t="n">
        <f t="shared" si="32"/>
        <v>4.2741848609907339E-3</v>
      </c>
      <c r="W48" s="68" t="n">
        <f t="shared" si="32"/>
        <v>-1.9097482665234891E-5</v>
      </c>
      <c r="X48" s="68" t="n">
        <f t="shared" si="32"/>
        <v>7.2611034861559762E-4</v>
      </c>
      <c r="Y48" s="68" t="n">
        <f t="shared" si="32"/>
        <v>1.1864779971918647E-3</v>
      </c>
      <c r="Z48" s="68" t="n">
        <f t="shared" si="32"/>
        <v>1.274109231093793E-3</v>
      </c>
      <c r="AA48" s="68" t="n">
        <f t="shared" si="32"/>
        <v>2.1546060327249971E-3</v>
      </c>
      <c r="AB48" s="68" t="n">
        <f t="shared" si="32"/>
        <v>2.252869786778969E-3</v>
      </c>
      <c r="AC48" s="68" t="n">
        <f t="shared" si="32"/>
        <v>2.025351176023107E-3</v>
      </c>
      <c r="AD48" s="68" t="n">
        <f t="shared" si="32"/>
        <v>1.8823046854179694E-3</v>
      </c>
      <c r="AE48" s="68" t="n">
        <f t="shared" si="32"/>
        <v>4.1014717934509783E-3</v>
      </c>
      <c r="AF48" s="68" t="n">
        <f t="shared" si="32"/>
        <v>5.7752733763396218E-3</v>
      </c>
      <c r="AG48" s="68" t="n">
        <f t="shared" si="32"/>
        <v>6.1160845692672392E-3</v>
      </c>
      <c r="AH48" s="68" t="n">
        <f t="shared" si="32"/>
        <v>3.3997548363656292E-3</v>
      </c>
      <c r="AI48" s="67" t="n">
        <f t="shared" si="32"/>
        <v>4.4626721674205522E-3</v>
      </c>
    </row>
    <row r="49">
      <c r="A49" s="76" t="str">
        <f t="shared" si="24"/>
        <v>Services (Non-R&amp;D)</v>
      </c>
      <c r="B49" s="75" t="str">
        <f t="shared" si="24"/>
        <v>1 Offer</v>
      </c>
      <c r="C49" s="74" t="n">
        <f t="shared" ref="C49:AI49" si="33">IFERROR(C29/SUMIFS(C$21:C$36,$A$21:$A$36,$A49),"")</f>
        <v>7.1369028646693602E-2</v>
      </c>
      <c r="D49" s="74" t="n">
        <f t="shared" si="33"/>
        <v>4.9596072088596801E-2</v>
      </c>
      <c r="E49" s="74" t="n">
        <f t="shared" si="33"/>
        <v>5.0005719237395559E-2</v>
      </c>
      <c r="F49" s="74" t="n">
        <f t="shared" si="33"/>
        <v>5.1768914704133112E-2</v>
      </c>
      <c r="G49" s="74" t="n">
        <f t="shared" si="33"/>
        <v>5.3947241267392004E-2</v>
      </c>
      <c r="H49" s="74" t="n">
        <f t="shared" si="33"/>
        <v>5.9192034974352534E-2</v>
      </c>
      <c r="I49" s="74" t="n">
        <f t="shared" si="33"/>
        <v>6.0595568343473662E-2</v>
      </c>
      <c r="J49" s="74" t="n">
        <f t="shared" si="33"/>
        <v>5.7765568082872344E-2</v>
      </c>
      <c r="K49" s="74" t="n">
        <f t="shared" si="33"/>
        <v>6.4555963546262446E-2</v>
      </c>
      <c r="L49" s="74" t="n">
        <f t="shared" si="33"/>
        <v>7.2893531117908264E-2</v>
      </c>
      <c r="M49" s="74" t="n">
        <f t="shared" si="33"/>
        <v>7.526182456977866E-2</v>
      </c>
      <c r="N49" s="74" t="n">
        <f t="shared" si="33"/>
        <v>8.9690742055356917E-2</v>
      </c>
      <c r="O49" s="74" t="n">
        <f t="shared" si="33"/>
        <v>8.506775324438072E-2</v>
      </c>
      <c r="P49" s="74" t="n">
        <f t="shared" si="33"/>
        <v>8.9838184740011581E-2</v>
      </c>
      <c r="Q49" s="74" t="n">
        <f t="shared" si="33"/>
        <v>8.6453669497086258E-2</v>
      </c>
      <c r="R49" s="74" t="n">
        <f t="shared" si="33"/>
        <v>0.12099646986241784</v>
      </c>
      <c r="S49" s="74" t="n">
        <f t="shared" si="33"/>
        <v>0.13317198075666437</v>
      </c>
      <c r="T49" s="74" t="n">
        <f t="shared" si="33"/>
        <v>0.12593852877581327</v>
      </c>
      <c r="U49" s="74" t="n">
        <f t="shared" si="33"/>
        <v>0.12155542096231425</v>
      </c>
      <c r="V49" s="74" t="n">
        <f t="shared" si="33"/>
        <v>0.1233936205633764</v>
      </c>
      <c r="W49" s="74" t="n">
        <f t="shared" si="33"/>
        <v>0.12551160285925927</v>
      </c>
      <c r="X49" s="74" t="n">
        <f t="shared" si="33"/>
        <v>0.109205721274398</v>
      </c>
      <c r="Y49" s="74" t="n">
        <f t="shared" si="33"/>
        <v>9.0105803127257675E-2</v>
      </c>
      <c r="Z49" s="74" t="n">
        <f t="shared" si="33"/>
        <v>8.1831659776898019E-2</v>
      </c>
      <c r="AA49" s="74" t="n">
        <f t="shared" si="33"/>
        <v>7.2031034107869138E-2</v>
      </c>
      <c r="AB49" s="74" t="n">
        <f t="shared" si="33"/>
        <v>6.863538035703165E-2</v>
      </c>
      <c r="AC49" s="74" t="n">
        <f t="shared" si="33"/>
        <v>6.598572440315878E-2</v>
      </c>
      <c r="AD49" s="74" t="n">
        <f t="shared" si="33"/>
        <v>7.0202269003577442E-2</v>
      </c>
      <c r="AE49" s="74" t="n">
        <f t="shared" si="33"/>
        <v>8.0232702991395927E-2</v>
      </c>
      <c r="AF49" s="74" t="n">
        <f t="shared" si="33"/>
        <v>8.3958532815529258E-2</v>
      </c>
      <c r="AG49" s="74" t="n">
        <f t="shared" si="33"/>
        <v>9.0334725941575295E-2</v>
      </c>
      <c r="AH49" s="74" t="n">
        <f t="shared" si="33"/>
        <v>8.3887049477360948E-2</v>
      </c>
      <c r="AI49" s="73" t="n">
        <f t="shared" si="33"/>
        <v>8.317594192254342E-2</v>
      </c>
    </row>
    <row r="50">
      <c r="A50" s="72" t="str">
        <f t="shared" si="24"/>
        <v>Services (Non-R&amp;D)</v>
      </c>
      <c r="B50" s="1" t="str">
        <f t="shared" si="24"/>
        <v>2+ Offers</v>
      </c>
      <c r="C50" s="16" t="n">
        <f t="shared" ref="C50:AI50" si="34">IFERROR(C30/SUMIFS(C$21:C$36,$A$21:$A$36,$A50),"")</f>
        <v>0.574648079194921</v>
      </c>
      <c r="D50" s="16" t="n">
        <f t="shared" si="34"/>
        <v>0.63029053817960834</v>
      </c>
      <c r="E50" s="16" t="n">
        <f t="shared" si="34"/>
        <v>0.61873927918171379</v>
      </c>
      <c r="F50" s="16" t="n">
        <f t="shared" si="34"/>
        <v>0.63508910503659466</v>
      </c>
      <c r="G50" s="16" t="n">
        <f t="shared" si="34"/>
        <v>0.66401615167775951</v>
      </c>
      <c r="H50" s="16" t="n">
        <f t="shared" si="34"/>
        <v>0.65410738689007508</v>
      </c>
      <c r="I50" s="16" t="n">
        <f t="shared" si="34"/>
        <v>0.65982075106757998</v>
      </c>
      <c r="J50" s="16" t="n">
        <f t="shared" si="34"/>
        <v>0.65429638486713104</v>
      </c>
      <c r="K50" s="16" t="n">
        <f t="shared" si="34"/>
        <v>0.6284252654297755</v>
      </c>
      <c r="L50" s="16" t="n">
        <f t="shared" si="34"/>
        <v>0.64349608910859257</v>
      </c>
      <c r="M50" s="16" t="n">
        <f t="shared" si="34"/>
        <v>0.65446373984446415</v>
      </c>
      <c r="N50" s="16" t="n">
        <f t="shared" si="34"/>
        <v>0.63361696196370099</v>
      </c>
      <c r="O50" s="16" t="n">
        <f t="shared" si="34"/>
        <v>0.61574406910727653</v>
      </c>
      <c r="P50" s="16" t="n">
        <f t="shared" si="34"/>
        <v>0.59302162522827173</v>
      </c>
      <c r="Q50" s="16" t="n">
        <f t="shared" si="34"/>
        <v>0.63171974044504542</v>
      </c>
      <c r="R50" s="16" t="n">
        <f t="shared" si="34"/>
        <v>0.61929106519379151</v>
      </c>
      <c r="S50" s="16" t="n">
        <f t="shared" si="34"/>
        <v>0.62588957002867052</v>
      </c>
      <c r="T50" s="16" t="n">
        <f t="shared" si="34"/>
        <v>0.65552701550506609</v>
      </c>
      <c r="U50" s="16" t="n">
        <f t="shared" si="34"/>
        <v>0.65897267892912303</v>
      </c>
      <c r="V50" s="16" t="n">
        <f t="shared" si="34"/>
        <v>0.65930070601758506</v>
      </c>
      <c r="W50" s="16" t="n">
        <f t="shared" si="34"/>
        <v>0.65601737673364213</v>
      </c>
      <c r="X50" s="16" t="n">
        <f t="shared" si="34"/>
        <v>0.6561613804950992</v>
      </c>
      <c r="Y50" s="16" t="n">
        <f t="shared" si="34"/>
        <v>0.65590538072518378</v>
      </c>
      <c r="Z50" s="16" t="n">
        <f t="shared" si="34"/>
        <v>0.64885865840451462</v>
      </c>
      <c r="AA50" s="16" t="n">
        <f t="shared" si="34"/>
        <v>0.64861079639538199</v>
      </c>
      <c r="AB50" s="16" t="n">
        <f t="shared" si="34"/>
        <v>0.63712173535394145</v>
      </c>
      <c r="AC50" s="16" t="n">
        <f t="shared" si="34"/>
        <v>0.62852407683379663</v>
      </c>
      <c r="AD50" s="16" t="n">
        <f t="shared" si="34"/>
        <v>0.63349057368192152</v>
      </c>
      <c r="AE50" s="16" t="n">
        <f t="shared" si="34"/>
        <v>0.63993217393109691</v>
      </c>
      <c r="AF50" s="16" t="n">
        <f t="shared" si="34"/>
        <v>0.64460874203511487</v>
      </c>
      <c r="AG50" s="16" t="n">
        <f t="shared" si="34"/>
        <v>0.64221278854965602</v>
      </c>
      <c r="AH50" s="16" t="n">
        <f t="shared" si="34"/>
        <v>0.62665569781704844</v>
      </c>
      <c r="AI50" s="71" t="n">
        <f t="shared" si="34"/>
        <v>0.63692000296460693</v>
      </c>
    </row>
    <row r="51">
      <c r="A51" s="72" t="str">
        <f t="shared" si="24"/>
        <v>Services (Non-R&amp;D)</v>
      </c>
      <c r="B51" s="1" t="str">
        <f t="shared" si="24"/>
        <v>No Comp.</v>
      </c>
      <c r="C51" s="16" t="n">
        <f t="shared" ref="C51:AI51" si="35">IFERROR(C31/SUMIFS(C$21:C$36,$A$21:$A$36,$A51),"")</f>
        <v>0.31401729650821336</v>
      </c>
      <c r="D51" s="16" t="n">
        <f t="shared" si="35"/>
        <v>0.3123932433652411</v>
      </c>
      <c r="E51" s="16" t="n">
        <f t="shared" si="35"/>
        <v>0.32694884218351195</v>
      </c>
      <c r="F51" s="16" t="n">
        <f t="shared" si="35"/>
        <v>0.31196837206955991</v>
      </c>
      <c r="G51" s="16" t="n">
        <f t="shared" si="35"/>
        <v>0.279140685466571</v>
      </c>
      <c r="H51" s="16" t="n">
        <f t="shared" si="35"/>
        <v>0.27535315217451989</v>
      </c>
      <c r="I51" s="16" t="n">
        <f t="shared" si="35"/>
        <v>0.27573670505340114</v>
      </c>
      <c r="J51" s="16" t="n">
        <f t="shared" si="35"/>
        <v>0.27337565338570174</v>
      </c>
      <c r="K51" s="16" t="n">
        <f t="shared" si="35"/>
        <v>0.26363077816625879</v>
      </c>
      <c r="L51" s="16" t="n">
        <f t="shared" si="35"/>
        <v>0.23259876320915324</v>
      </c>
      <c r="M51" s="16" t="n">
        <f t="shared" si="35"/>
        <v>0.21673894224460347</v>
      </c>
      <c r="N51" s="16" t="n">
        <f t="shared" si="35"/>
        <v>0.21113155632836572</v>
      </c>
      <c r="O51" s="16" t="n">
        <f t="shared" si="35"/>
        <v>0.21236400700563154</v>
      </c>
      <c r="P51" s="16" t="n">
        <f t="shared" si="35"/>
        <v>0.22536032043029422</v>
      </c>
      <c r="Q51" s="16" t="n">
        <f t="shared" si="35"/>
        <v>0.19384229764469507</v>
      </c>
      <c r="R51" s="16" t="n">
        <f t="shared" si="35"/>
        <v>0.19199988770572121</v>
      </c>
      <c r="S51" s="16" t="n">
        <f t="shared" si="35"/>
        <v>0.19227173770438993</v>
      </c>
      <c r="T51" s="16" t="n">
        <f t="shared" si="35"/>
        <v>0.20969562343828888</v>
      </c>
      <c r="U51" s="16" t="n">
        <f t="shared" si="35"/>
        <v>0.20690771384450921</v>
      </c>
      <c r="V51" s="16" t="n">
        <f t="shared" si="35"/>
        <v>0.20770968878999577</v>
      </c>
      <c r="W51" s="16" t="n">
        <f t="shared" si="35"/>
        <v>0.19893588303167636</v>
      </c>
      <c r="X51" s="16" t="n">
        <f t="shared" si="35"/>
        <v>0.21004952309510561</v>
      </c>
      <c r="Y51" s="16" t="n">
        <f t="shared" si="35"/>
        <v>0.23388669581767552</v>
      </c>
      <c r="Z51" s="16" t="n">
        <f t="shared" si="35"/>
        <v>0.24595828687980731</v>
      </c>
      <c r="AA51" s="16" t="n">
        <f t="shared" si="35"/>
        <v>0.26559981541476463</v>
      </c>
      <c r="AB51" s="16" t="n">
        <f t="shared" si="35"/>
        <v>0.28168624540993481</v>
      </c>
      <c r="AC51" s="16" t="n">
        <f t="shared" si="35"/>
        <v>0.29426112748839861</v>
      </c>
      <c r="AD51" s="16" t="n">
        <f t="shared" si="35"/>
        <v>0.28580608270783481</v>
      </c>
      <c r="AE51" s="16" t="n">
        <f t="shared" si="35"/>
        <v>0.2721594323177432</v>
      </c>
      <c r="AF51" s="16" t="n">
        <f t="shared" si="35"/>
        <v>0.26612857088605357</v>
      </c>
      <c r="AG51" s="16" t="n">
        <f t="shared" si="35"/>
        <v>0.26074139278530489</v>
      </c>
      <c r="AH51" s="16" t="n">
        <f t="shared" si="35"/>
        <v>0.28235501162176341</v>
      </c>
      <c r="AI51" s="71" t="n">
        <f t="shared" si="35"/>
        <v>0.27493266359400714</v>
      </c>
    </row>
    <row r="52" ht="15.75" customHeight="1">
      <c r="A52" s="70" t="str">
        <f t="shared" si="24"/>
        <v>Services (Non-R&amp;D)</v>
      </c>
      <c r="B52" s="69" t="str">
        <f t="shared" si="24"/>
        <v>Unlabeled</v>
      </c>
      <c r="C52" s="68" t="n">
        <f t="shared" ref="C52:AI52" si="36">IFERROR(C32/SUMIFS(C$21:C$36,$A$21:$A$36,$A52),"")</f>
        <v>3.9965595650172055E-2</v>
      </c>
      <c r="D52" s="68" t="n">
        <f t="shared" si="36"/>
        <v>7.7201463665537698E-3</v>
      </c>
      <c r="E52" s="68" t="n">
        <f t="shared" si="36"/>
        <v>4.306159397378849E-3</v>
      </c>
      <c r="F52" s="68" t="n">
        <f t="shared" si="36"/>
        <v>1.1736081897124667E-3</v>
      </c>
      <c r="G52" s="68" t="n">
        <f t="shared" si="36"/>
        <v>2.8959215882774984E-3</v>
      </c>
      <c r="H52" s="68" t="n">
        <f t="shared" si="36"/>
        <v>1.134742596105257E-2</v>
      </c>
      <c r="I52" s="68" t="n">
        <f t="shared" si="36"/>
        <v>3.8469755355452851E-3</v>
      </c>
      <c r="J52" s="68" t="n">
        <f t="shared" si="36"/>
        <v>1.4562393664294898E-2</v>
      </c>
      <c r="K52" s="68" t="n">
        <f t="shared" si="36"/>
        <v>4.3387992857703214E-2</v>
      </c>
      <c r="L52" s="68" t="n">
        <f t="shared" si="36"/>
        <v>5.1011616564345899E-2</v>
      </c>
      <c r="M52" s="68" t="n">
        <f t="shared" si="36"/>
        <v>5.3535493341153595E-2</v>
      </c>
      <c r="N52" s="68" t="n">
        <f t="shared" si="36"/>
        <v>6.5560739652576264E-2</v>
      </c>
      <c r="O52" s="68" t="n">
        <f t="shared" si="36"/>
        <v>8.6824170642711154E-2</v>
      </c>
      <c r="P52" s="68" t="n">
        <f t="shared" si="36"/>
        <v>9.1779869601422509E-2</v>
      </c>
      <c r="Q52" s="68" t="n">
        <f t="shared" si="36"/>
        <v>8.798429241317339E-2</v>
      </c>
      <c r="R52" s="68" t="n">
        <f t="shared" si="36"/>
        <v>6.7712577238069449E-2</v>
      </c>
      <c r="S52" s="68" t="n">
        <f t="shared" si="36"/>
        <v>4.8666711510275157E-2</v>
      </c>
      <c r="T52" s="68" t="n">
        <f t="shared" si="36"/>
        <v>8.8388322808317966E-3</v>
      </c>
      <c r="U52" s="68" t="n">
        <f t="shared" si="36"/>
        <v>1.2564186264053574E-2</v>
      </c>
      <c r="V52" s="68" t="n">
        <f t="shared" si="36"/>
        <v>9.5959846290428162E-3</v>
      </c>
      <c r="W52" s="68" t="n">
        <f t="shared" si="36"/>
        <v>1.9535137375422257E-2</v>
      </c>
      <c r="X52" s="68" t="n">
        <f t="shared" si="36"/>
        <v>2.4583375135397208E-2</v>
      </c>
      <c r="Y52" s="68" t="n">
        <f t="shared" si="36"/>
        <v>2.0102120329883018E-2</v>
      </c>
      <c r="Z52" s="68" t="n">
        <f t="shared" si="36"/>
        <v>2.3351394938780062E-2</v>
      </c>
      <c r="AA52" s="68" t="n">
        <f t="shared" si="36"/>
        <v>1.3758354081984212E-2</v>
      </c>
      <c r="AB52" s="68" t="n">
        <f t="shared" si="36"/>
        <v>1.2556638879092176E-2</v>
      </c>
      <c r="AC52" s="68" t="n">
        <f t="shared" si="36"/>
        <v>1.1229071274645877E-2</v>
      </c>
      <c r="AD52" s="68" t="n">
        <f t="shared" si="36"/>
        <v>1.0501074606666374E-2</v>
      </c>
      <c r="AE52" s="68" t="n">
        <f t="shared" si="36"/>
        <v>7.6756907597638853E-3</v>
      </c>
      <c r="AF52" s="68" t="n">
        <f t="shared" si="36"/>
        <v>5.304154263302387E-3</v>
      </c>
      <c r="AG52" s="68" t="n">
        <f t="shared" si="36"/>
        <v>6.7110927234638514E-3</v>
      </c>
      <c r="AH52" s="68" t="n">
        <f t="shared" si="36"/>
        <v>7.1022410838272668E-3</v>
      </c>
      <c r="AI52" s="67" t="n">
        <f t="shared" si="36"/>
        <v>4.9713915188425465E-3</v>
      </c>
    </row>
    <row r="53">
      <c r="B53" s="1" t="s">
        <v>100</v>
      </c>
      <c r="C53" s="16" t="b">
        <f t="shared" ref="C53:AI53" si="37">SUM(C41:C52)=3</f>
        <v>1</v>
      </c>
      <c r="D53" s="16" t="b">
        <f t="shared" si="37"/>
        <v>1</v>
      </c>
      <c r="E53" s="16" t="b">
        <f t="shared" si="37"/>
        <v>1</v>
      </c>
      <c r="F53" s="16" t="b">
        <f t="shared" si="37"/>
        <v>1</v>
      </c>
      <c r="G53" s="16" t="b">
        <f t="shared" si="37"/>
        <v>1</v>
      </c>
      <c r="H53" s="16" t="b">
        <f t="shared" si="37"/>
        <v>1</v>
      </c>
      <c r="I53" s="16" t="b">
        <f t="shared" si="37"/>
        <v>1</v>
      </c>
      <c r="J53" s="16" t="b">
        <f t="shared" si="37"/>
        <v>1</v>
      </c>
      <c r="K53" s="16" t="b">
        <f t="shared" si="37"/>
        <v>1</v>
      </c>
      <c r="L53" s="16" t="b">
        <f t="shared" si="37"/>
        <v>1</v>
      </c>
      <c r="M53" s="16" t="b">
        <f t="shared" si="37"/>
        <v>1</v>
      </c>
      <c r="N53" s="16" t="b">
        <f t="shared" si="37"/>
        <v>1</v>
      </c>
      <c r="O53" s="16" t="b">
        <f t="shared" si="37"/>
        <v>1</v>
      </c>
      <c r="P53" s="16" t="b">
        <f t="shared" si="37"/>
        <v>1</v>
      </c>
      <c r="Q53" s="16" t="b">
        <f t="shared" si="37"/>
        <v>1</v>
      </c>
      <c r="R53" s="16" t="b">
        <f t="shared" si="37"/>
        <v>1</v>
      </c>
      <c r="S53" s="16" t="b">
        <f t="shared" si="37"/>
        <v>1</v>
      </c>
      <c r="T53" s="16" t="b">
        <f t="shared" si="37"/>
        <v>1</v>
      </c>
      <c r="U53" s="16" t="b">
        <f t="shared" si="37"/>
        <v>1</v>
      </c>
      <c r="V53" s="16" t="b">
        <f t="shared" si="37"/>
        <v>1</v>
      </c>
      <c r="W53" s="16" t="b">
        <f t="shared" si="37"/>
        <v>1</v>
      </c>
      <c r="X53" s="16" t="b">
        <f t="shared" si="37"/>
        <v>1</v>
      </c>
      <c r="Y53" s="16" t="b">
        <f t="shared" si="37"/>
        <v>1</v>
      </c>
      <c r="Z53" s="16" t="b">
        <f t="shared" si="37"/>
        <v>1</v>
      </c>
      <c r="AA53" s="16" t="b">
        <f t="shared" si="37"/>
        <v>1</v>
      </c>
      <c r="AB53" s="16" t="b">
        <f t="shared" si="37"/>
        <v>1</v>
      </c>
      <c r="AC53" s="16" t="b">
        <f t="shared" si="37"/>
        <v>1</v>
      </c>
      <c r="AD53" s="16" t="b">
        <f t="shared" si="37"/>
        <v>1</v>
      </c>
      <c r="AE53" s="16" t="b">
        <f t="shared" si="37"/>
        <v>1</v>
      </c>
      <c r="AF53" s="16" t="b">
        <f t="shared" si="37"/>
        <v>1</v>
      </c>
      <c r="AG53" s="16" t="b">
        <f t="shared" si="37"/>
        <v>1</v>
      </c>
      <c r="AH53" s="16" t="b">
        <f t="shared" si="37"/>
        <v>1</v>
      </c>
      <c r="AI53" s="16" t="b">
        <f t="shared" si="37"/>
        <v>1</v>
      </c>
    </row>
    <row r="57">
      <c r="L57" s="27"/>
    </row>
    <row r="58">
      <c r="L58" s="32"/>
    </row>
    <row r="59">
      <c r="L59" s="32"/>
    </row>
    <row r="60">
      <c r="L60" s="32"/>
    </row>
    <row r="61">
      <c r="L61" s="32"/>
    </row>
    <row r="62">
      <c r="L62" s="32"/>
    </row>
    <row r="63">
      <c r="L63" s="32"/>
    </row>
    <row r="64">
      <c r="L64" s="32"/>
    </row>
    <row r="65">
      <c r="L65" s="32"/>
    </row>
    <row r="66">
      <c r="D66" s="64"/>
      <c r="E66" s="64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7109375" hidden="0" customWidth="1"/>
    <col min="2" max="2" width="10.28515625" hidden="0" customWidth="1"/>
    <col min="3" max="3" width="10.28515625" hidden="0" customWidth="1"/>
    <col min="4" max="4" width="10.28515625" hidden="0" customWidth="1"/>
    <col min="5" max="5" width="10.28515625" hidden="0" customWidth="1"/>
    <col min="6" max="6" width="10.28515625" hidden="0" customWidth="1"/>
    <col min="7" max="7" width="10.28515625" hidden="0" customWidth="1"/>
    <col min="8" max="8" width="10.28515625" hidden="0" customWidth="1"/>
    <col min="9" max="9" width="10.28515625" hidden="0" customWidth="1"/>
    <col min="10" max="10" width="10.28515625" hidden="0" customWidth="1"/>
    <col min="11" max="11" width="10.28515625" hidden="0" customWidth="1"/>
    <col min="12" max="12" width="10.28515625" hidden="0" customWidth="1"/>
    <col min="13" max="13" width="10.28515625" hidden="0" customWidth="1"/>
    <col min="14" max="14" width="10.28515625" hidden="0" customWidth="1"/>
    <col min="15" max="15" width="10.28515625" hidden="0" customWidth="1"/>
    <col min="16" max="16" width="10.28515625" hidden="0" customWidth="1"/>
    <col min="17" max="17" width="10.140625" hidden="0" customWidth="1"/>
  </cols>
  <sheetData>
    <row r="1">
      <c r="A1" s="1" t="s">
        <v>139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138</v>
      </c>
      <c r="T1" s="1" t="s">
        <v>137</v>
      </c>
    </row>
    <row r="2">
      <c r="A2" s="1" t="s">
        <v>136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135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134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133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11" t="n">
        <v>87270</v>
      </c>
      <c r="C11" s="11" t="n">
        <v>84132</v>
      </c>
      <c r="D11" s="11" t="n">
        <v>86574</v>
      </c>
      <c r="E11" s="11" t="n">
        <v>86461</v>
      </c>
      <c r="F11" s="11" t="n">
        <v>86394</v>
      </c>
      <c r="G11" s="11" t="n">
        <v>84614</v>
      </c>
      <c r="H11" s="11" t="n">
        <v>81848</v>
      </c>
      <c r="I11" s="11" t="n">
        <v>76343</v>
      </c>
      <c r="J11" s="11" t="n">
        <v>69392</v>
      </c>
      <c r="K11" s="11" t="n">
        <v>66873</v>
      </c>
      <c r="L11" s="11" t="n">
        <v>66788</v>
      </c>
      <c r="M11" s="11" t="n">
        <v>65096</v>
      </c>
      <c r="N11" s="11" t="n">
        <v>61870</v>
      </c>
      <c r="O11" s="11" t="n">
        <v>56702</v>
      </c>
      <c r="P11" s="11" t="n">
        <v>56163</v>
      </c>
      <c r="Q11" s="11" t="n">
        <v>50786</v>
      </c>
      <c r="S11" s="33" t="n">
        <f>Q11/L11-1</f>
        <v>-0.2395939390309636</v>
      </c>
      <c r="T11" s="33" t="n">
        <f>Q11/P11-1</f>
        <v>-9.5739187721453622E-2</v>
      </c>
    </row>
    <row r="16">
      <c r="A16" s="1" t="s">
        <v>130</v>
      </c>
      <c r="B16" s="43" t="n">
        <v>2005</v>
      </c>
      <c r="C16" s="43" t="n">
        <v>2006</v>
      </c>
      <c r="D16" s="43" t="n">
        <v>2007</v>
      </c>
      <c r="E16" s="43" t="n">
        <v>2008</v>
      </c>
      <c r="F16" s="43" t="n">
        <v>2009</v>
      </c>
      <c r="G16" s="43" t="n">
        <v>2010</v>
      </c>
      <c r="H16" s="43" t="n">
        <v>2011</v>
      </c>
      <c r="I16" s="43" t="n">
        <v>2012</v>
      </c>
      <c r="J16" s="43" t="n">
        <v>2013</v>
      </c>
      <c r="K16" s="43" t="n">
        <v>2014</v>
      </c>
      <c r="L16" s="43" t="n">
        <v>2015</v>
      </c>
      <c r="M16" s="43" t="n">
        <v>2016</v>
      </c>
      <c r="N16" s="43" t="n">
        <v>2017</v>
      </c>
      <c r="O16" s="43" t="n">
        <v>2018</v>
      </c>
      <c r="P16" s="43" t="n">
        <v>2019</v>
      </c>
      <c r="Q16" s="43" t="n">
        <v>2020</v>
      </c>
    </row>
    <row r="17">
      <c r="A17" s="1" t="s">
        <v>8</v>
      </c>
      <c r="B17" s="11" t="n">
        <v>7910</v>
      </c>
      <c r="C17" s="11" t="n">
        <v>6573</v>
      </c>
      <c r="D17" s="11" t="n">
        <v>6359</v>
      </c>
      <c r="E17" s="11" t="n">
        <v>6856</v>
      </c>
      <c r="F17" s="11" t="n">
        <v>6472</v>
      </c>
      <c r="G17" s="11" t="n">
        <v>6257</v>
      </c>
      <c r="H17" s="11" t="n">
        <v>6087</v>
      </c>
      <c r="I17" s="11" t="n">
        <v>5939</v>
      </c>
      <c r="J17" s="11" t="n">
        <v>5865</v>
      </c>
      <c r="K17" s="11" t="n">
        <v>5809</v>
      </c>
      <c r="L17" s="11" t="n">
        <v>6654</v>
      </c>
      <c r="M17" s="11" t="n">
        <v>6545</v>
      </c>
      <c r="N17" s="11" t="n">
        <v>6148</v>
      </c>
      <c r="O17" s="11" t="n">
        <v>5705</v>
      </c>
      <c r="P17" s="11" t="n">
        <v>5530</v>
      </c>
      <c r="Q17" s="11" t="n">
        <v>5117</v>
      </c>
      <c r="S17" s="33" t="n">
        <f t="shared" ref="S17:S28" si="1">Q17/L17-1</f>
        <v>-0.23098887886985275</v>
      </c>
      <c r="T17" s="33" t="n">
        <f t="shared" ref="T17:T28" si="2">Q17/P17-1</f>
        <v>-7.4683544303797422E-2</v>
      </c>
    </row>
    <row r="18" ht="45" customHeight="1">
      <c r="A18" s="14" t="s">
        <v>129</v>
      </c>
      <c r="B18" s="11" t="n">
        <v>18464</v>
      </c>
      <c r="C18" s="11" t="n">
        <v>18311</v>
      </c>
      <c r="D18" s="11" t="n">
        <v>18657</v>
      </c>
      <c r="E18" s="11" t="n">
        <v>18678</v>
      </c>
      <c r="F18" s="11" t="n">
        <v>18296</v>
      </c>
      <c r="G18" s="11" t="n">
        <v>18037</v>
      </c>
      <c r="H18" s="11" t="n">
        <v>17091</v>
      </c>
      <c r="I18" s="11" t="n">
        <v>15983</v>
      </c>
      <c r="J18" s="11" t="n">
        <v>14471</v>
      </c>
      <c r="K18" s="11" t="n">
        <v>14175</v>
      </c>
      <c r="L18" s="11" t="n">
        <v>14536</v>
      </c>
      <c r="M18" s="11" t="n">
        <v>13812</v>
      </c>
      <c r="N18" s="11" t="n">
        <v>13183</v>
      </c>
      <c r="O18" s="11" t="n">
        <v>12347</v>
      </c>
      <c r="P18" s="11" t="n">
        <v>11800</v>
      </c>
      <c r="Q18" s="11" t="n">
        <v>11639</v>
      </c>
      <c r="S18" s="33" t="n">
        <f t="shared" si="1"/>
        <v>-0.19929829389102915</v>
      </c>
      <c r="T18" s="33" t="n">
        <f t="shared" si="2"/>
        <v>-1.3644067796610204E-2</v>
      </c>
    </row>
    <row r="19" ht="30" customHeight="1">
      <c r="A19" s="14" t="s">
        <v>51</v>
      </c>
      <c r="B19" s="11" t="n">
        <v>36382</v>
      </c>
      <c r="C19" s="11" t="n">
        <v>36406</v>
      </c>
      <c r="D19" s="11" t="n">
        <v>37028</v>
      </c>
      <c r="E19" s="11" t="n">
        <v>36678</v>
      </c>
      <c r="F19" s="11" t="n">
        <v>37064</v>
      </c>
      <c r="G19" s="11" t="n">
        <v>36287</v>
      </c>
      <c r="H19" s="11" t="n">
        <v>35228</v>
      </c>
      <c r="I19" s="11" t="n">
        <v>32714</v>
      </c>
      <c r="J19" s="11" t="n">
        <v>28593</v>
      </c>
      <c r="K19" s="11" t="n">
        <v>27813</v>
      </c>
      <c r="L19" s="11" t="n">
        <v>27478</v>
      </c>
      <c r="M19" s="11" t="n">
        <v>26315</v>
      </c>
      <c r="N19" s="11" t="n">
        <v>25182</v>
      </c>
      <c r="O19" s="11" t="n">
        <v>23260</v>
      </c>
      <c r="P19" s="11" t="n">
        <v>21998</v>
      </c>
      <c r="Q19" s="11" t="n">
        <v>20345</v>
      </c>
      <c r="S19" s="33" t="n">
        <f t="shared" si="1"/>
        <v>-0.25958948977363705</v>
      </c>
      <c r="T19" s="33" t="n">
        <f t="shared" si="2"/>
        <v>-7.5143194835894156E-2</v>
      </c>
    </row>
    <row r="20">
      <c r="A20" s="1" t="s">
        <v>11</v>
      </c>
      <c r="B20" s="11" t="n">
        <v>6206</v>
      </c>
      <c r="C20" s="11" t="n">
        <v>5838</v>
      </c>
      <c r="D20" s="11" t="n">
        <v>6005</v>
      </c>
      <c r="E20" s="11" t="n">
        <v>5908</v>
      </c>
      <c r="F20" s="11" t="n">
        <v>6277</v>
      </c>
      <c r="G20" s="11" t="n">
        <v>5502</v>
      </c>
      <c r="H20" s="11" t="n">
        <v>5220</v>
      </c>
      <c r="I20" s="11" t="n">
        <v>4603</v>
      </c>
      <c r="J20" s="11" t="n">
        <v>4258</v>
      </c>
      <c r="K20" s="11" t="n">
        <v>4316</v>
      </c>
      <c r="L20" s="11" t="n">
        <v>4487</v>
      </c>
      <c r="M20" s="11" t="n">
        <v>4439</v>
      </c>
      <c r="N20" s="11" t="n">
        <v>4277</v>
      </c>
      <c r="O20" s="11" t="n">
        <v>3938</v>
      </c>
      <c r="P20" s="11" t="n">
        <v>3727</v>
      </c>
      <c r="Q20" s="11" t="n">
        <v>3391</v>
      </c>
      <c r="S20" s="33" t="n">
        <f t="shared" si="1"/>
        <v>-0.24426119901938936</v>
      </c>
      <c r="T20" s="33" t="n">
        <f t="shared" si="2"/>
        <v>-9.0152938019855133E-2</v>
      </c>
    </row>
    <row r="21" ht="30" customHeight="1">
      <c r="A21" s="14" t="s">
        <v>54</v>
      </c>
      <c r="B21" s="11" t="n">
        <v>644</v>
      </c>
      <c r="C21" s="11" t="n">
        <v>552</v>
      </c>
      <c r="D21" s="11" t="n">
        <v>672</v>
      </c>
      <c r="E21" s="11" t="n">
        <v>666</v>
      </c>
      <c r="F21" s="11" t="n">
        <v>660</v>
      </c>
      <c r="G21" s="11" t="n">
        <v>616</v>
      </c>
      <c r="H21" s="11" t="n">
        <v>645</v>
      </c>
      <c r="I21" s="11" t="n">
        <v>579</v>
      </c>
      <c r="J21" s="11" t="n">
        <v>558</v>
      </c>
      <c r="K21" s="11" t="n">
        <v>526</v>
      </c>
      <c r="L21" s="11" t="n">
        <v>492</v>
      </c>
      <c r="M21" s="11" t="n">
        <v>560</v>
      </c>
      <c r="N21" s="11" t="n">
        <v>523</v>
      </c>
      <c r="O21" s="11" t="n">
        <v>491</v>
      </c>
      <c r="P21" s="11" t="n">
        <v>562</v>
      </c>
      <c r="Q21" s="11" t="n">
        <v>550</v>
      </c>
      <c r="S21" s="33" t="n">
        <f t="shared" si="1"/>
        <v>0.11788617886178865</v>
      </c>
      <c r="T21" s="33" t="n">
        <f t="shared" si="2"/>
        <v>-2.1352313167259829E-2</v>
      </c>
    </row>
    <row r="22" ht="30" customHeight="1">
      <c r="A22" s="14" t="s">
        <v>53</v>
      </c>
      <c r="B22" s="11" t="n">
        <v>3168</v>
      </c>
      <c r="C22" s="11" t="n">
        <v>3372</v>
      </c>
      <c r="D22" s="11" t="n">
        <v>3129</v>
      </c>
      <c r="E22" s="11" t="n">
        <v>3226</v>
      </c>
      <c r="F22" s="11" t="n">
        <v>3116</v>
      </c>
      <c r="G22" s="11" t="n">
        <v>3039</v>
      </c>
      <c r="H22" s="11" t="n">
        <v>2910</v>
      </c>
      <c r="I22" s="11" t="n">
        <v>2690</v>
      </c>
      <c r="J22" s="11" t="n">
        <v>2497</v>
      </c>
      <c r="K22" s="11" t="n">
        <v>2358</v>
      </c>
      <c r="L22" s="11" t="n">
        <v>2486</v>
      </c>
      <c r="M22" s="11" t="n">
        <v>2502</v>
      </c>
      <c r="N22" s="11" t="n">
        <v>2314</v>
      </c>
      <c r="O22" s="11" t="n">
        <v>2350</v>
      </c>
      <c r="P22" s="11" t="n">
        <v>2603</v>
      </c>
      <c r="Q22" s="11" t="n">
        <v>2179</v>
      </c>
      <c r="S22" s="33" t="n">
        <f t="shared" si="1"/>
        <v>-0.12349155269509249</v>
      </c>
      <c r="T22" s="33" t="n">
        <f t="shared" si="2"/>
        <v>-0.16288897426046867</v>
      </c>
    </row>
    <row r="23">
      <c r="A23" s="1" t="s">
        <v>14</v>
      </c>
      <c r="B23" s="11" t="n">
        <v>17009</v>
      </c>
      <c r="C23" s="11" t="n">
        <v>14450</v>
      </c>
      <c r="D23" s="11" t="n">
        <v>14801</v>
      </c>
      <c r="E23" s="11" t="n">
        <v>14939</v>
      </c>
      <c r="F23" s="11" t="n">
        <v>14224</v>
      </c>
      <c r="G23" s="11" t="n">
        <v>13369</v>
      </c>
      <c r="H23" s="11" t="n">
        <v>13075</v>
      </c>
      <c r="I23" s="11" t="n">
        <v>12194</v>
      </c>
      <c r="J23" s="11" t="n">
        <v>10863</v>
      </c>
      <c r="K23" s="11" t="n">
        <v>10713</v>
      </c>
      <c r="L23" s="11" t="n">
        <v>11877</v>
      </c>
      <c r="M23" s="11" t="n">
        <v>11290</v>
      </c>
      <c r="N23" s="11" t="n">
        <v>10511</v>
      </c>
      <c r="O23" s="11" t="n">
        <v>9611</v>
      </c>
      <c r="P23" s="11" t="n">
        <v>8665</v>
      </c>
      <c r="Q23" s="11" t="n">
        <v>8011</v>
      </c>
      <c r="S23" s="33" t="n">
        <f t="shared" si="1"/>
        <v>-0.32550307316662452</v>
      </c>
      <c r="T23" s="33" t="n">
        <f t="shared" si="2"/>
        <v>-7.5476053087132122E-2</v>
      </c>
    </row>
    <row r="24" ht="45" customHeight="1">
      <c r="A24" s="14" t="s">
        <v>47</v>
      </c>
      <c r="B24" s="11" t="n">
        <v>14985</v>
      </c>
      <c r="C24" s="11" t="n">
        <v>13965</v>
      </c>
      <c r="D24" s="11" t="n">
        <v>14730</v>
      </c>
      <c r="E24" s="11" t="n">
        <v>14646</v>
      </c>
      <c r="F24" s="11" t="n">
        <v>14544</v>
      </c>
      <c r="G24" s="11" t="n">
        <v>14867</v>
      </c>
      <c r="H24" s="11" t="n">
        <v>14289</v>
      </c>
      <c r="I24" s="11" t="n">
        <v>13263</v>
      </c>
      <c r="J24" s="11" t="n">
        <v>13233</v>
      </c>
      <c r="K24" s="11" t="n">
        <v>13054</v>
      </c>
      <c r="L24" s="11" t="n">
        <v>12611</v>
      </c>
      <c r="M24" s="11" t="n">
        <v>12764</v>
      </c>
      <c r="N24" s="11" t="n">
        <v>12319</v>
      </c>
      <c r="O24" s="11" t="n">
        <v>10395</v>
      </c>
      <c r="P24" s="11" t="n">
        <v>12396</v>
      </c>
      <c r="Q24" s="11" t="n">
        <v>9852</v>
      </c>
      <c r="S24" s="33" t="n">
        <f t="shared" si="1"/>
        <v>-0.21877725794940928</v>
      </c>
      <c r="T24" s="33" t="n">
        <f t="shared" si="2"/>
        <v>-0.2052274927395934</v>
      </c>
    </row>
    <row r="25">
      <c r="A25" s="1" t="s">
        <v>16</v>
      </c>
      <c r="B25" s="11" t="n">
        <v>9668</v>
      </c>
      <c r="C25" s="11" t="n">
        <v>9661</v>
      </c>
      <c r="D25" s="11" t="n">
        <v>9974</v>
      </c>
      <c r="E25" s="11" t="n">
        <v>10238</v>
      </c>
      <c r="F25" s="11" t="n">
        <v>10510</v>
      </c>
      <c r="G25" s="11" t="n">
        <v>10343</v>
      </c>
      <c r="H25" s="11" t="n">
        <v>9858</v>
      </c>
      <c r="I25" s="11" t="n">
        <v>9367</v>
      </c>
      <c r="J25" s="11" t="n">
        <v>8361</v>
      </c>
      <c r="K25" s="11" t="n">
        <v>7955</v>
      </c>
      <c r="L25" s="11" t="n">
        <v>7761</v>
      </c>
      <c r="M25" s="11" t="n">
        <v>7728</v>
      </c>
      <c r="N25" s="11" t="n">
        <v>7708</v>
      </c>
      <c r="O25" s="11" t="n">
        <v>6966</v>
      </c>
      <c r="P25" s="11" t="n">
        <v>6927</v>
      </c>
      <c r="Q25" s="11" t="n">
        <v>5747</v>
      </c>
      <c r="S25" s="33" t="n">
        <f t="shared" si="1"/>
        <v>-0.25950264141218915</v>
      </c>
      <c r="T25" s="33" t="n">
        <f t="shared" si="2"/>
        <v>-0.17034791395986715</v>
      </c>
    </row>
    <row r="26" ht="30" customHeight="1">
      <c r="A26" s="14" t="s">
        <v>55</v>
      </c>
      <c r="B26" s="11" t="n">
        <v>5338</v>
      </c>
      <c r="C26" s="11" t="n">
        <v>5765</v>
      </c>
      <c r="D26" s="11" t="n">
        <v>5572</v>
      </c>
      <c r="E26" s="11" t="n">
        <v>5690</v>
      </c>
      <c r="F26" s="11" t="n">
        <v>5436</v>
      </c>
      <c r="G26" s="11" t="n">
        <v>5459</v>
      </c>
      <c r="H26" s="11" t="n">
        <v>5578</v>
      </c>
      <c r="I26" s="11" t="n">
        <v>5407</v>
      </c>
      <c r="J26" s="11" t="n">
        <v>5330</v>
      </c>
      <c r="K26" s="11" t="n">
        <v>5432</v>
      </c>
      <c r="L26" s="11" t="n">
        <v>5856</v>
      </c>
      <c r="M26" s="11" t="n">
        <v>5876</v>
      </c>
      <c r="N26" s="11" t="n">
        <v>5436</v>
      </c>
      <c r="O26" s="11" t="n">
        <v>4935</v>
      </c>
      <c r="P26" s="11" t="n">
        <v>4640</v>
      </c>
      <c r="Q26" s="11" t="n">
        <v>4261</v>
      </c>
      <c r="S26" s="33" t="n">
        <f t="shared" si="1"/>
        <v>-0.27237021857923494</v>
      </c>
      <c r="T26" s="33" t="n">
        <f t="shared" si="2"/>
        <v>-8.1681034482758652E-2</v>
      </c>
    </row>
    <row r="27">
      <c r="A27" s="1" t="s">
        <v>18</v>
      </c>
      <c r="B27" s="11" t="n">
        <v>473</v>
      </c>
      <c r="C27" s="11" t="n">
        <v>474</v>
      </c>
      <c r="D27" s="11" t="n">
        <v>610</v>
      </c>
      <c r="E27" s="11" t="n">
        <v>599</v>
      </c>
      <c r="F27" s="11" t="n">
        <v>597</v>
      </c>
      <c r="G27" s="11" t="n">
        <v>679</v>
      </c>
      <c r="H27" s="11" t="n">
        <v>674</v>
      </c>
      <c r="I27" s="11" t="n">
        <v>695</v>
      </c>
      <c r="J27" s="11" t="n">
        <v>663</v>
      </c>
      <c r="K27" s="11" t="n">
        <v>665</v>
      </c>
      <c r="L27" s="11" t="n">
        <v>590</v>
      </c>
      <c r="M27" s="11" t="n">
        <v>586</v>
      </c>
      <c r="N27" s="11" t="n">
        <v>586</v>
      </c>
      <c r="O27" s="11" t="n">
        <v>539</v>
      </c>
      <c r="P27" s="11" t="n">
        <v>527</v>
      </c>
      <c r="Q27" s="11" t="n">
        <v>398</v>
      </c>
      <c r="S27" s="33" t="n">
        <f t="shared" si="1"/>
        <v>-0.3254237288135593</v>
      </c>
      <c r="T27" s="33" t="n">
        <f t="shared" si="2"/>
        <v>-0.24478178368121439</v>
      </c>
    </row>
    <row r="28">
      <c r="A28" s="1" t="s">
        <v>6</v>
      </c>
      <c r="B28" s="11" t="n">
        <v>105</v>
      </c>
      <c r="C28" s="11" t="n">
        <v>287</v>
      </c>
      <c r="D28" s="11" t="n">
        <v>28</v>
      </c>
      <c r="E28" s="11" t="n">
        <v>96</v>
      </c>
      <c r="F28" s="11" t="n">
        <v>23</v>
      </c>
      <c r="G28" s="11" t="n">
        <v>26</v>
      </c>
      <c r="H28" s="11" t="n">
        <v>28</v>
      </c>
      <c r="I28" s="11" t="n">
        <v>7</v>
      </c>
      <c r="J28" s="11" t="n">
        <v>9</v>
      </c>
      <c r="K28" s="11" t="s">
        <v>132</v>
      </c>
      <c r="L28" s="11" t="n">
        <v>2</v>
      </c>
      <c r="M28" s="11" t="n">
        <v>7</v>
      </c>
      <c r="N28" s="11" t="n">
        <v>5</v>
      </c>
      <c r="O28" s="11" t="n">
        <v>3</v>
      </c>
      <c r="P28" s="11" t="n">
        <v>2</v>
      </c>
      <c r="Q28" s="11" t="n">
        <v>4</v>
      </c>
      <c r="S28" s="33" t="n">
        <f t="shared" si="1"/>
        <v>1</v>
      </c>
      <c r="T28" s="33" t="n">
        <f t="shared" si="2"/>
        <v>1</v>
      </c>
    </row>
    <row r="30">
      <c r="A30" s="1" t="s">
        <v>131</v>
      </c>
    </row>
    <row r="31">
      <c r="A31" s="1" t="s">
        <v>130</v>
      </c>
    </row>
    <row r="32">
      <c r="A32" s="1" t="s">
        <v>8</v>
      </c>
      <c r="B32" s="16" t="n">
        <f t="shared" ref="B32:Q32" si="3">B17/B$11</f>
        <v>9.0638249111951411E-2</v>
      </c>
      <c r="C32" s="16" t="n">
        <f t="shared" si="3"/>
        <v>7.8127228640707466E-2</v>
      </c>
      <c r="D32" s="16" t="n">
        <f t="shared" si="3"/>
        <v>7.3451613648439482E-2</v>
      </c>
      <c r="E32" s="16" t="n">
        <f t="shared" si="3"/>
        <v>7.9295867500954187E-2</v>
      </c>
      <c r="F32" s="16" t="n">
        <f t="shared" si="3"/>
        <v>7.4912609671967959E-2</v>
      </c>
      <c r="G32" s="16" t="n">
        <f t="shared" si="3"/>
        <v>7.3947573687569434E-2</v>
      </c>
      <c r="H32" s="16" t="n">
        <f t="shared" si="3"/>
        <v>7.4369563092561819E-2</v>
      </c>
      <c r="I32" s="16" t="n">
        <f t="shared" si="3"/>
        <v>7.7793641853215093E-2</v>
      </c>
      <c r="J32" s="16" t="n">
        <f t="shared" si="3"/>
        <v>8.4519829375144115E-2</v>
      </c>
      <c r="K32" s="16" t="n">
        <f t="shared" si="3"/>
        <v>8.6866149268015488E-2</v>
      </c>
      <c r="L32" s="16" t="n">
        <f t="shared" si="3"/>
        <v>9.9628675810025755E-2</v>
      </c>
      <c r="M32" s="16" t="n">
        <f t="shared" si="3"/>
        <v>0.10054381221580436</v>
      </c>
      <c r="N32" s="16" t="n">
        <f t="shared" si="3"/>
        <v>9.9369646032002587E-2</v>
      </c>
      <c r="O32" s="16" t="n">
        <f t="shared" si="3"/>
        <v>0.10061373496525695</v>
      </c>
      <c r="P32" s="16" t="n">
        <f t="shared" si="3"/>
        <v>9.8463401171589832E-2</v>
      </c>
      <c r="Q32" s="16" t="n">
        <f t="shared" si="3"/>
        <v>0.10075611388965464</v>
      </c>
    </row>
    <row r="33" ht="45" customHeight="1">
      <c r="A33" s="14" t="s">
        <v>129</v>
      </c>
      <c r="B33" s="16" t="n">
        <f t="shared" ref="B33:Q33" si="4">B18/B$11</f>
        <v>0.21157327833161452</v>
      </c>
      <c r="C33" s="16" t="n">
        <f t="shared" si="4"/>
        <v>0.21764607996957164</v>
      </c>
      <c r="D33" s="16" t="n">
        <f t="shared" si="4"/>
        <v>0.2155034998960427</v>
      </c>
      <c r="E33" s="16" t="n">
        <f t="shared" si="4"/>
        <v>0.21602803576178856</v>
      </c>
      <c r="F33" s="16" t="n">
        <f t="shared" si="4"/>
        <v>0.21177396578466098</v>
      </c>
      <c r="G33" s="16" t="n">
        <f t="shared" si="4"/>
        <v>0.2131680336587326</v>
      </c>
      <c r="H33" s="16" t="n">
        <f t="shared" si="4"/>
        <v>0.2088138989346105</v>
      </c>
      <c r="I33" s="16" t="n">
        <f t="shared" si="4"/>
        <v>0.20935776692034633</v>
      </c>
      <c r="J33" s="16" t="n">
        <f t="shared" si="4"/>
        <v>0.2085398893244178</v>
      </c>
      <c r="K33" s="16" t="n">
        <f t="shared" si="4"/>
        <v>0.21196895608092953</v>
      </c>
      <c r="L33" s="16" t="n">
        <f t="shared" si="4"/>
        <v>0.21764388812361501</v>
      </c>
      <c r="M33" s="16" t="n">
        <f t="shared" si="4"/>
        <v>0.21217893572569743</v>
      </c>
      <c r="N33" s="16" t="n">
        <f t="shared" si="4"/>
        <v>0.21307580410538227</v>
      </c>
      <c r="O33" s="16" t="n">
        <f t="shared" si="4"/>
        <v>0.21775246023067971</v>
      </c>
      <c r="P33" s="16" t="n">
        <f t="shared" si="4"/>
        <v>0.2101027366771718</v>
      </c>
      <c r="Q33" s="16" t="n">
        <f t="shared" si="4"/>
        <v>0.22917733233568308</v>
      </c>
    </row>
    <row r="34" ht="30" customHeight="1">
      <c r="A34" s="14" t="s">
        <v>51</v>
      </c>
      <c r="B34" s="16" t="n">
        <f t="shared" ref="B34:Q34" si="5">B19/B$11</f>
        <v>0.41689011114930674</v>
      </c>
      <c r="C34" s="16" t="n">
        <f t="shared" si="5"/>
        <v>0.43272476584414965</v>
      </c>
      <c r="D34" s="16" t="n">
        <f t="shared" si="5"/>
        <v>0.42770346755376903</v>
      </c>
      <c r="E34" s="16" t="n">
        <f t="shared" si="5"/>
        <v>0.4242143856767791</v>
      </c>
      <c r="F34" s="16" t="n">
        <f t="shared" si="5"/>
        <v>0.42901127393106003</v>
      </c>
      <c r="G34" s="16" t="n">
        <f t="shared" si="5"/>
        <v>0.4288533812371475</v>
      </c>
      <c r="H34" s="16" t="n">
        <f t="shared" si="5"/>
        <v>0.43040758479132052</v>
      </c>
      <c r="I34" s="16" t="n">
        <f t="shared" si="5"/>
        <v>0.42851341969794216</v>
      </c>
      <c r="J34" s="16" t="n">
        <f t="shared" si="5"/>
        <v>0.41205038044731379</v>
      </c>
      <c r="K34" s="16" t="n">
        <f t="shared" si="5"/>
        <v>0.41590776546588309</v>
      </c>
      <c r="L34" s="16" t="n">
        <f t="shared" si="5"/>
        <v>0.41142121339162724</v>
      </c>
      <c r="M34" s="16" t="n">
        <f t="shared" si="5"/>
        <v>0.40424910900823402</v>
      </c>
      <c r="N34" s="16" t="n">
        <f t="shared" si="5"/>
        <v>0.40701470825925329</v>
      </c>
      <c r="O34" s="16" t="n">
        <f t="shared" si="5"/>
        <v>0.41021480723783993</v>
      </c>
      <c r="P34" s="16" t="n">
        <f t="shared" si="5"/>
        <v>0.39168135605291743</v>
      </c>
      <c r="Q34" s="16" t="n">
        <f t="shared" si="5"/>
        <v>0.40060252825581855</v>
      </c>
    </row>
    <row r="35">
      <c r="A35" s="1" t="s">
        <v>11</v>
      </c>
      <c r="B35" s="16" t="n">
        <f t="shared" ref="B35:Q35" si="6">B20/B$11</f>
        <v>7.1112638936633443E-2</v>
      </c>
      <c r="C35" s="16" t="n">
        <f t="shared" si="6"/>
        <v>6.9390957067465411E-2</v>
      </c>
      <c r="D35" s="16" t="n">
        <f t="shared" si="6"/>
        <v>6.9362626192621346E-2</v>
      </c>
      <c r="E35" s="16" t="n">
        <f t="shared" si="6"/>
        <v>6.8331386405431349E-2</v>
      </c>
      <c r="F35" s="16" t="n">
        <f t="shared" si="6"/>
        <v>7.2655508484385484E-2</v>
      </c>
      <c r="G35" s="16" t="n">
        <f t="shared" si="6"/>
        <v>6.5024700404188437E-2</v>
      </c>
      <c r="H35" s="16" t="n">
        <f t="shared" si="6"/>
        <v>6.3776756915257554E-2</v>
      </c>
      <c r="I35" s="16" t="n">
        <f t="shared" si="6"/>
        <v>6.0293674600159802E-2</v>
      </c>
      <c r="J35" s="16" t="n">
        <f t="shared" si="6"/>
        <v>6.1361540235185613E-2</v>
      </c>
      <c r="K35" s="16" t="n">
        <f t="shared" si="6"/>
        <v>6.4540247932648453E-2</v>
      </c>
      <c r="L35" s="16" t="n">
        <f t="shared" si="6"/>
        <v>6.7182727436066361E-2</v>
      </c>
      <c r="M35" s="16" t="n">
        <f t="shared" si="6"/>
        <v>6.8191593953545529E-2</v>
      </c>
      <c r="N35" s="16" t="n">
        <f t="shared" si="6"/>
        <v>6.9128818490383062E-2</v>
      </c>
      <c r="O35" s="16" t="n">
        <f t="shared" si="6"/>
        <v>6.9450813022468347E-2</v>
      </c>
      <c r="P35" s="16" t="n">
        <f t="shared" si="6"/>
        <v>6.6360415219984689E-2</v>
      </c>
      <c r="Q35" s="16" t="n">
        <f t="shared" si="6"/>
        <v>6.6770369786949155E-2</v>
      </c>
    </row>
    <row r="36" ht="30" customHeight="1">
      <c r="A36" s="14" t="s">
        <v>54</v>
      </c>
      <c r="B36" s="16" t="n">
        <f t="shared" ref="B36:Q36" si="7">B21/B$11</f>
        <v>7.3793972728314425E-3</v>
      </c>
      <c r="C36" s="16" t="n">
        <f t="shared" si="7"/>
        <v>6.5611182427613747E-3</v>
      </c>
      <c r="D36" s="16" t="n">
        <f t="shared" si="7"/>
        <v>7.7621456788412226E-3</v>
      </c>
      <c r="E36" s="16" t="n">
        <f t="shared" si="7"/>
        <v>7.7028949468546512E-3</v>
      </c>
      <c r="F36" s="16" t="n">
        <f t="shared" si="7"/>
        <v>7.6394194041252868E-3</v>
      </c>
      <c r="G36" s="16" t="n">
        <f t="shared" si="7"/>
        <v>7.2801191292221146E-3</v>
      </c>
      <c r="H36" s="16" t="n">
        <f t="shared" si="7"/>
        <v>7.8804613429772265E-3</v>
      </c>
      <c r="I36" s="16" t="n">
        <f t="shared" si="7"/>
        <v>7.5841923948495602E-3</v>
      </c>
      <c r="J36" s="16" t="n">
        <f t="shared" si="7"/>
        <v>8.0412727691952963E-3</v>
      </c>
      <c r="K36" s="16" t="n">
        <f t="shared" si="7"/>
        <v>7.8656557953135052E-3</v>
      </c>
      <c r="L36" s="16" t="n">
        <f t="shared" si="7"/>
        <v>7.3665928011019946E-3</v>
      </c>
      <c r="M36" s="16" t="n">
        <f t="shared" si="7"/>
        <v>8.6026791200688214E-3</v>
      </c>
      <c r="N36" s="16" t="n">
        <f t="shared" si="7"/>
        <v>8.4532083400678838E-3</v>
      </c>
      <c r="O36" s="16" t="n">
        <f t="shared" si="7"/>
        <v>8.6593065500335086E-3</v>
      </c>
      <c r="P36" s="16" t="n">
        <f t="shared" si="7"/>
        <v>1.0006587967166997E-2</v>
      </c>
      <c r="Q36" s="16" t="n">
        <f t="shared" si="7"/>
        <v>1.082975623203245E-2</v>
      </c>
    </row>
    <row r="37" ht="30" customHeight="1">
      <c r="A37" s="14" t="s">
        <v>53</v>
      </c>
      <c r="B37" s="16" t="n">
        <f t="shared" ref="B37:Q37" si="8">B22/B$11</f>
        <v>3.6301134410450325E-2</v>
      </c>
      <c r="C37" s="16" t="n">
        <f t="shared" si="8"/>
        <v>4.0079874482955358E-2</v>
      </c>
      <c r="D37" s="16" t="n">
        <f t="shared" si="8"/>
        <v>3.6142490817104439E-2</v>
      </c>
      <c r="E37" s="16" t="n">
        <f t="shared" si="8"/>
        <v>3.7311620268097756E-2</v>
      </c>
      <c r="F37" s="16" t="n">
        <f t="shared" si="8"/>
        <v>3.6067319489779384E-2</v>
      </c>
      <c r="G37" s="16" t="n">
        <f t="shared" si="8"/>
        <v>3.5916042262509752E-2</v>
      </c>
      <c r="H37" s="16" t="n">
        <f t="shared" si="8"/>
        <v>3.5553709314827486E-2</v>
      </c>
      <c r="I37" s="16" t="n">
        <f t="shared" si="8"/>
        <v>3.5235712508023001E-2</v>
      </c>
      <c r="J37" s="16" t="n">
        <f t="shared" si="8"/>
        <v>3.5983975097994003E-2</v>
      </c>
      <c r="K37" s="16" t="n">
        <f t="shared" si="8"/>
        <v>3.5260867614732405E-2</v>
      </c>
      <c r="L37" s="16" t="n">
        <f t="shared" si="8"/>
        <v>3.72222554949991E-2</v>
      </c>
      <c r="M37" s="16" t="n">
        <f t="shared" si="8"/>
        <v>3.8435541354307483E-2</v>
      </c>
      <c r="N37" s="16" t="n">
        <f t="shared" si="8"/>
        <v>3.7401002101179893E-2</v>
      </c>
      <c r="O37" s="16" t="n">
        <f t="shared" si="8"/>
        <v>4.1444746217064656E-2</v>
      </c>
      <c r="P37" s="16" t="n">
        <f t="shared" si="8"/>
        <v>4.6347239285650696E-2</v>
      </c>
      <c r="Q37" s="16" t="n">
        <f t="shared" si="8"/>
        <v>4.2905525144724926E-2</v>
      </c>
    </row>
    <row r="38">
      <c r="A38" s="1" t="s">
        <v>14</v>
      </c>
      <c r="B38" s="16" t="n">
        <f t="shared" ref="B38:Q38" si="9">B23/B$11</f>
        <v>0.19490088231923913</v>
      </c>
      <c r="C38" s="16" t="n">
        <f t="shared" si="9"/>
        <v>0.17175391052156136</v>
      </c>
      <c r="D38" s="16" t="n">
        <f t="shared" si="9"/>
        <v>0.17096356873888235</v>
      </c>
      <c r="E38" s="16" t="n">
        <f t="shared" si="9"/>
        <v>0.17278310452111356</v>
      </c>
      <c r="F38" s="16" t="n">
        <f t="shared" si="9"/>
        <v>0.16464106303678497</v>
      </c>
      <c r="G38" s="16" t="n">
        <f t="shared" si="9"/>
        <v>0.15799985817949749</v>
      </c>
      <c r="H38" s="16" t="n">
        <f t="shared" si="9"/>
        <v>0.15974733652624376</v>
      </c>
      <c r="I38" s="16" t="n">
        <f t="shared" si="9"/>
        <v>0.15972649751778159</v>
      </c>
      <c r="J38" s="16" t="n">
        <f t="shared" si="9"/>
        <v>0.15654542310352779</v>
      </c>
      <c r="K38" s="16" t="n">
        <f t="shared" si="9"/>
        <v>0.16019918352698398</v>
      </c>
      <c r="L38" s="16" t="n">
        <f t="shared" si="9"/>
        <v>0.17783134694855363</v>
      </c>
      <c r="M38" s="16" t="n">
        <f t="shared" si="9"/>
        <v>0.1734361558313875</v>
      </c>
      <c r="N38" s="16" t="n">
        <f t="shared" si="9"/>
        <v>0.16988847583643121</v>
      </c>
      <c r="O38" s="16" t="n">
        <f t="shared" si="9"/>
        <v>0.16950019399668442</v>
      </c>
      <c r="P38" s="16" t="n">
        <f t="shared" si="9"/>
        <v>0.15428306892438082</v>
      </c>
      <c r="Q38" s="16" t="n">
        <f t="shared" si="9"/>
        <v>0.15774032213602174</v>
      </c>
    </row>
    <row r="39" ht="45" customHeight="1">
      <c r="A39" s="14" t="s">
        <v>47</v>
      </c>
      <c r="B39" s="16" t="n">
        <f t="shared" ref="B39:Q39" si="10">B24/B$11</f>
        <v>0.17170849089034032</v>
      </c>
      <c r="C39" s="16" t="n">
        <f t="shared" si="10"/>
        <v>0.1659891598915989</v>
      </c>
      <c r="D39" s="16" t="n">
        <f t="shared" si="10"/>
        <v>0.17014346108531431</v>
      </c>
      <c r="E39" s="16" t="n">
        <f t="shared" si="10"/>
        <v>0.16939429338083067</v>
      </c>
      <c r="F39" s="16" t="n">
        <f t="shared" si="10"/>
        <v>0.16834502395999723</v>
      </c>
      <c r="G39" s="16" t="n">
        <f t="shared" si="10"/>
        <v>0.17570378424374217</v>
      </c>
      <c r="H39" s="16" t="n">
        <f t="shared" si="10"/>
        <v>0.17457970872837456</v>
      </c>
      <c r="I39" s="16" t="n">
        <f t="shared" si="10"/>
        <v>0.17372909107580262</v>
      </c>
      <c r="J39" s="16" t="n">
        <f t="shared" si="10"/>
        <v>0.19069921604795942</v>
      </c>
      <c r="K39" s="16" t="n">
        <f t="shared" si="10"/>
        <v>0.19520583793160171</v>
      </c>
      <c r="L39" s="16" t="n">
        <f t="shared" si="10"/>
        <v>0.18882134515182369</v>
      </c>
      <c r="M39" s="16" t="n">
        <f t="shared" si="10"/>
        <v>0.19607963622956864</v>
      </c>
      <c r="N39" s="16" t="n">
        <f t="shared" si="10"/>
        <v>0.19911103927590107</v>
      </c>
      <c r="O39" s="16" t="n">
        <f t="shared" si="10"/>
        <v>0.18332686677718599</v>
      </c>
      <c r="P39" s="16" t="n">
        <f t="shared" si="10"/>
        <v>0.22071470541103574</v>
      </c>
      <c r="Q39" s="16" t="n">
        <f t="shared" si="10"/>
        <v>0.19399046981451581</v>
      </c>
    </row>
    <row r="40">
      <c r="A40" s="1" t="s">
        <v>16</v>
      </c>
      <c r="B40" s="16" t="n">
        <f t="shared" ref="B40:Q40" si="11">B25/B$11</f>
        <v>0.11078262862381116</v>
      </c>
      <c r="C40" s="16" t="n">
        <f t="shared" si="11"/>
        <v>0.11483145533209718</v>
      </c>
      <c r="D40" s="16" t="n">
        <f t="shared" si="11"/>
        <v>0.11520779910827732</v>
      </c>
      <c r="E40" s="16" t="n">
        <f t="shared" si="11"/>
        <v>0.11841176946831519</v>
      </c>
      <c r="F40" s="16" t="n">
        <f t="shared" si="11"/>
        <v>0.12165196657175267</v>
      </c>
      <c r="G40" s="16" t="n">
        <f t="shared" si="11"/>
        <v>0.12223745479471482</v>
      </c>
      <c r="H40" s="16" t="n">
        <f t="shared" si="11"/>
        <v>0.1204427719675496</v>
      </c>
      <c r="I40" s="16" t="n">
        <f t="shared" si="11"/>
        <v>0.12269625243964738</v>
      </c>
      <c r="J40" s="16" t="n">
        <f t="shared" si="11"/>
        <v>0.1204893935900392</v>
      </c>
      <c r="K40" s="16" t="n">
        <f t="shared" si="11"/>
        <v>0.11895682861543523</v>
      </c>
      <c r="L40" s="16" t="n">
        <f t="shared" si="11"/>
        <v>0.11620350961250524</v>
      </c>
      <c r="M40" s="16" t="n">
        <f t="shared" si="11"/>
        <v>0.11871697185694974</v>
      </c>
      <c r="N40" s="16" t="n">
        <f t="shared" si="11"/>
        <v>0.12458380475189915</v>
      </c>
      <c r="O40" s="16" t="n">
        <f t="shared" si="11"/>
        <v>0.12285280942471165</v>
      </c>
      <c r="P40" s="16" t="n">
        <f t="shared" si="11"/>
        <v>0.12333742855616688</v>
      </c>
      <c r="Q40" s="16" t="n">
        <f t="shared" si="11"/>
        <v>0.11316110739180089</v>
      </c>
    </row>
    <row r="41" ht="30" customHeight="1">
      <c r="A41" s="14" t="s">
        <v>55</v>
      </c>
      <c r="B41" s="16" t="n">
        <f t="shared" ref="B41:Q41" si="12">B26/B$11</f>
        <v>6.1166494786295406E-2</v>
      </c>
      <c r="C41" s="16" t="n">
        <f t="shared" si="12"/>
        <v>6.8523272952027772E-2</v>
      </c>
      <c r="D41" s="16" t="n">
        <f t="shared" si="12"/>
        <v>6.4361124587058477E-2</v>
      </c>
      <c r="E41" s="16" t="n">
        <f t="shared" si="12"/>
        <v>6.5810018389794236E-2</v>
      </c>
      <c r="F41" s="16" t="n">
        <f t="shared" si="12"/>
        <v>6.2921036183068269E-2</v>
      </c>
      <c r="G41" s="16" t="n">
        <f t="shared" si="12"/>
        <v>6.4516510270168054E-2</v>
      </c>
      <c r="H41" s="16" t="n">
        <f t="shared" si="12"/>
        <v>6.8150718404848015E-2</v>
      </c>
      <c r="I41" s="16" t="n">
        <f t="shared" si="12"/>
        <v>7.082509201891464E-2</v>
      </c>
      <c r="J41" s="16" t="n">
        <f t="shared" si="12"/>
        <v>7.6810006917223894E-2</v>
      </c>
      <c r="K41" s="16" t="n">
        <f t="shared" si="12"/>
        <v>8.122859749076608E-2</v>
      </c>
      <c r="L41" s="16" t="n">
        <f t="shared" si="12"/>
        <v>8.7680421632628611E-2</v>
      </c>
      <c r="M41" s="16" t="n">
        <f t="shared" si="12"/>
        <v>9.0266683052722133E-2</v>
      </c>
      <c r="N41" s="16" t="n">
        <f t="shared" si="12"/>
        <v>8.7861645385485701E-2</v>
      </c>
      <c r="O41" s="16" t="n">
        <f t="shared" si="12"/>
        <v>8.703396705583577E-2</v>
      </c>
      <c r="P41" s="16" t="n">
        <f t="shared" si="12"/>
        <v>8.2616669337464171E-2</v>
      </c>
      <c r="Q41" s="16" t="n">
        <f t="shared" si="12"/>
        <v>8.3901075099436853E-2</v>
      </c>
    </row>
    <row r="42">
      <c r="A42" s="1" t="s">
        <v>18</v>
      </c>
      <c r="B42" s="16" t="n">
        <f t="shared" ref="B42:Q42" si="13">B27/B$11</f>
        <v>5.4199610404491805E-3</v>
      </c>
      <c r="C42" s="16" t="n">
        <f t="shared" si="13"/>
        <v>5.634003708458137E-3</v>
      </c>
      <c r="D42" s="16" t="n">
        <f t="shared" si="13"/>
        <v>7.045995333471943E-3</v>
      </c>
      <c r="E42" s="16" t="n">
        <f t="shared" si="13"/>
        <v>6.9279790888377418E-3</v>
      </c>
      <c r="F42" s="16" t="n">
        <f t="shared" si="13"/>
        <v>6.9102020973678732E-3</v>
      </c>
      <c r="G42" s="16" t="n">
        <f t="shared" si="13"/>
        <v>8.0246767674380121E-3</v>
      </c>
      <c r="H42" s="16" t="n">
        <f t="shared" si="13"/>
        <v>8.2347766591731007E-3</v>
      </c>
      <c r="I42" s="16" t="n">
        <f t="shared" si="13"/>
        <v>9.1036506293962777E-3</v>
      </c>
      <c r="J42" s="16" t="n">
        <f t="shared" si="13"/>
        <v>9.5544154945815078E-3</v>
      </c>
      <c r="K42" s="16" t="n">
        <f t="shared" si="13"/>
        <v>9.9442226309571884E-3</v>
      </c>
      <c r="L42" s="16" t="n">
        <f t="shared" si="13"/>
        <v>8.8339222614840993E-3</v>
      </c>
      <c r="M42" s="16" t="n">
        <f t="shared" si="13"/>
        <v>9.0020892220720166E-3</v>
      </c>
      <c r="N42" s="16" t="n">
        <f t="shared" si="13"/>
        <v>9.4714724422175524E-3</v>
      </c>
      <c r="O42" s="16" t="n">
        <f t="shared" si="13"/>
        <v>9.505837536594829E-3</v>
      </c>
      <c r="P42" s="16" t="n">
        <f t="shared" si="13"/>
        <v>9.383401883802503E-3</v>
      </c>
      <c r="Q42" s="16" t="n">
        <f t="shared" si="13"/>
        <v>7.8368054188162097E-3</v>
      </c>
    </row>
    <row r="43">
      <c r="A43" s="1" t="s">
        <v>6</v>
      </c>
      <c r="B43" s="16" t="n">
        <f t="shared" ref="B43:Q43" si="14">B28/B$11</f>
        <v>1.2031625988312134E-3</v>
      </c>
      <c r="C43" s="16" t="n">
        <f t="shared" si="14"/>
        <v>3.4113060428849901E-3</v>
      </c>
      <c r="D43" s="16" t="n">
        <f t="shared" si="14"/>
        <v>3.2342273661838426E-4</v>
      </c>
      <c r="E43" s="16" t="n">
        <f t="shared" si="14"/>
        <v>1.1103271995466164E-3</v>
      </c>
      <c r="F43" s="16" t="n">
        <f t="shared" si="14"/>
        <v>2.6622219135588121E-4</v>
      </c>
      <c r="G43" s="16" t="n">
        <f t="shared" si="14"/>
        <v>3.0727775545418018E-4</v>
      </c>
      <c r="H43" s="16" t="n">
        <f t="shared" si="14"/>
        <v>3.4209754667187956E-4</v>
      </c>
      <c r="I43" s="16" t="n">
        <f t="shared" si="14"/>
        <v>9.1691445188163949E-5</v>
      </c>
      <c r="J43" s="16" t="n">
        <f t="shared" si="14"/>
        <v>1.2969794789024672E-4</v>
      </c>
      <c r="K43" s="16" t="e">
        <f t="shared" si="14"/>
        <v>#VALUE!</v>
      </c>
      <c r="L43" s="16" t="n">
        <f t="shared" si="14"/>
        <v>2.994549919147152E-5</v>
      </c>
      <c r="M43" s="16" t="n">
        <f t="shared" si="14"/>
        <v>1.0753348900086027E-4</v>
      </c>
      <c r="N43" s="16" t="n">
        <f t="shared" si="14"/>
        <v>8.081461128171973E-5</v>
      </c>
      <c r="O43" s="16" t="n">
        <f t="shared" si="14"/>
        <v>5.2908186660082535E-5</v>
      </c>
      <c r="P43" s="16" t="n">
        <f t="shared" si="14"/>
        <v>3.5610633335113865E-5</v>
      </c>
      <c r="Q43" s="16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topLeftCell="A28" workbookViewId="0">
      <selection activeCell="L54" sqref="L54"/>
    </sheetView>
  </sheetViews>
  <sheetFormatPr defaultRowHeight="15.0" baseColWidth="10"/>
  <sheetData>
    <row r="1">
      <c r="A1" s="1" t="s">
        <v>20</v>
      </c>
      <c r="B1" s="1" t="s">
        <v>19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Sanders</cp:lastModifiedBy>
  <dcterms:created xsi:type="dcterms:W3CDTF">2022-04-07T04:55:50Z</dcterms:created>
  <dcterms:modified xsi:type="dcterms:W3CDTF">2023-10-21T19:33:36Z</dcterms:modified>
</cp:coreProperties>
</file>