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500" yWindow="80" windowWidth="25020" windowHeight="1546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13" i="1"/>
  <c r="F4" i="1"/>
  <c r="F5" i="1"/>
  <c r="F13" i="1"/>
  <c r="G4" i="1"/>
  <c r="G5" i="1"/>
  <c r="G13" i="1"/>
  <c r="B18" i="1"/>
  <c r="C3" i="1"/>
  <c r="C4" i="1"/>
  <c r="C5" i="1"/>
  <c r="C7" i="1"/>
  <c r="C13" i="1"/>
  <c r="C15" i="1"/>
  <c r="C16" i="1"/>
  <c r="D4" i="1"/>
  <c r="D5" i="1"/>
  <c r="D13" i="1"/>
  <c r="D15" i="1"/>
  <c r="D16" i="1"/>
  <c r="E15" i="1"/>
  <c r="E16" i="1"/>
  <c r="F15" i="1"/>
  <c r="F16" i="1"/>
  <c r="G15" i="1"/>
  <c r="G16" i="1"/>
  <c r="B13" i="1"/>
  <c r="H3" i="1"/>
  <c r="H4" i="1"/>
  <c r="G8" i="1"/>
  <c r="G14" i="1"/>
  <c r="C6" i="1"/>
  <c r="C8" i="1"/>
  <c r="C14" i="1"/>
  <c r="D8" i="1"/>
  <c r="D14" i="1"/>
  <c r="E8" i="1"/>
  <c r="E6" i="1"/>
  <c r="E14" i="1"/>
  <c r="F8" i="1"/>
  <c r="F14" i="1"/>
  <c r="B14" i="1"/>
  <c r="C9" i="1"/>
  <c r="C10" i="1"/>
  <c r="D9" i="1"/>
  <c r="D10" i="1"/>
  <c r="E9" i="1"/>
  <c r="E10" i="1"/>
  <c r="F9" i="1"/>
  <c r="F10" i="1"/>
  <c r="G9" i="1"/>
  <c r="G10" i="1"/>
  <c r="H10" i="1"/>
  <c r="B10" i="1"/>
  <c r="B9" i="1"/>
  <c r="H8" i="1"/>
  <c r="H9" i="1"/>
  <c r="H6" i="1"/>
  <c r="D6" i="1"/>
  <c r="F6" i="1"/>
  <c r="G6" i="1"/>
  <c r="B6" i="1"/>
  <c r="H5" i="1"/>
  <c r="B5" i="1"/>
  <c r="B8" i="1"/>
  <c r="H7" i="1"/>
  <c r="F7" i="1"/>
  <c r="G7" i="1"/>
  <c r="D7" i="1"/>
  <c r="D3" i="1"/>
  <c r="F3" i="1"/>
  <c r="G3" i="1"/>
  <c r="B15" i="1"/>
  <c r="B16" i="1"/>
  <c r="H2" i="1"/>
</calcChain>
</file>

<file path=xl/sharedStrings.xml><?xml version="1.0" encoding="utf-8"?>
<sst xmlns="http://schemas.openxmlformats.org/spreadsheetml/2006/main" count="23" uniqueCount="23">
  <si>
    <t>Year 0</t>
  </si>
  <si>
    <t>Year 1</t>
  </si>
  <si>
    <t>Year 2</t>
  </si>
  <si>
    <t>Year 3</t>
  </si>
  <si>
    <t>Year 4</t>
  </si>
  <si>
    <t>Year 5</t>
  </si>
  <si>
    <t>Total</t>
  </si>
  <si>
    <t>Net economic benefit</t>
  </si>
  <si>
    <t>Net Present Value (NPV)</t>
  </si>
  <si>
    <t>Total one time cost</t>
  </si>
  <si>
    <t>Total recurring cost</t>
  </si>
  <si>
    <t>PV of recurring cost</t>
  </si>
  <si>
    <t>NPV of all costs</t>
  </si>
  <si>
    <t>Overall NPV = NPV of all benefits - NPV of all costs</t>
  </si>
  <si>
    <t>Break Even Analysis</t>
  </si>
  <si>
    <t>Yearly Cash Flow = PV of benefit - (1 * cost + PV of recurring cost)</t>
  </si>
  <si>
    <t>Breakeven fraction</t>
  </si>
  <si>
    <t>Breakeven point</t>
  </si>
  <si>
    <t>Label</t>
  </si>
  <si>
    <t>Present Value (PV) = Amount * (1 + r) ^ -n</t>
  </si>
  <si>
    <t>ROI = Overall NPV / NPV of all cost</t>
  </si>
  <si>
    <t>Overall cash flow</t>
  </si>
  <si>
    <t>IRR (Internal Rate Of 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</si>
</sst>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Arial"/>
    </font>
    <font>
      <sz val="13"/>
      <color rgb="FF777777"/>
      <name val="Arial"/>
      <family val="2"/>
    </font>
    <font>
      <b/>
      <sz val="13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16" fontId="0" fillId="0" borderId="0" xfId="0" applyNumberFormat="1"/>
    <xf numFmtId="9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Yearly Cash Flow = PV of benefit - (1 * cost + PV of recurring cost)</c:v>
                </c:pt>
              </c:strCache>
            </c:strRef>
          </c:tx>
          <c:marker>
            <c:symbol val="none"/>
          </c:marker>
          <c:val>
            <c:numRef>
              <c:f>Sheet1!$B$13:$G$13</c:f>
              <c:numCache>
                <c:formatCode>General</c:formatCode>
                <c:ptCount val="6"/>
                <c:pt idx="0">
                  <c:v>-2.0</c:v>
                </c:pt>
                <c:pt idx="1">
                  <c:v>524196.764611831</c:v>
                </c:pt>
                <c:pt idx="2">
                  <c:v>-399987.5</c:v>
                </c:pt>
                <c:pt idx="3">
                  <c:v>524196.764611831</c:v>
                </c:pt>
                <c:pt idx="4">
                  <c:v>-399987.5</c:v>
                </c:pt>
                <c:pt idx="5">
                  <c:v>-524171.764611831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Overall cash flow</c:v>
                </c:pt>
              </c:strCache>
            </c:strRef>
          </c:tx>
          <c:marker>
            <c:symbol val="none"/>
          </c:marker>
          <c:val>
            <c:numRef>
              <c:f>Sheet1!$B$14:$G$14</c:f>
              <c:numCache>
                <c:formatCode>General</c:formatCode>
                <c:ptCount val="6"/>
                <c:pt idx="0">
                  <c:v>3.620921323059155</c:v>
                </c:pt>
                <c:pt idx="1">
                  <c:v>-1.67385821633323E6</c:v>
                </c:pt>
                <c:pt idx="2">
                  <c:v>1.34835602922366E6</c:v>
                </c:pt>
                <c:pt idx="3">
                  <c:v>-1.67385821633323E6</c:v>
                </c:pt>
                <c:pt idx="4">
                  <c:v>1.34835602922366E6</c:v>
                </c:pt>
                <c:pt idx="5">
                  <c:v>1.67383321633323E6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Breakeven fraction</c:v>
                </c:pt>
              </c:strCache>
            </c:strRef>
          </c:tx>
          <c:marker>
            <c:symbol val="none"/>
          </c:marker>
          <c:val>
            <c:numRef>
              <c:f>Sheet1!$B$15:$G$15</c:f>
              <c:numCache>
                <c:formatCode>General</c:formatCode>
                <c:ptCount val="6"/>
                <c:pt idx="0">
                  <c:v>2.810460661529578</c:v>
                </c:pt>
                <c:pt idx="1">
                  <c:v>0.999993092438627</c:v>
                </c:pt>
                <c:pt idx="2">
                  <c:v>1.000009052586201</c:v>
                </c:pt>
                <c:pt idx="3">
                  <c:v>0.999993092438627</c:v>
                </c:pt>
                <c:pt idx="4">
                  <c:v>1.000009052586201</c:v>
                </c:pt>
                <c:pt idx="5">
                  <c:v>1.000006907890824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Breakeven point</c:v>
                </c:pt>
              </c:strCache>
            </c:strRef>
          </c:tx>
          <c:marker>
            <c:symbol val="none"/>
          </c:marker>
          <c:val>
            <c:numRef>
              <c:f>Sheet1!$B$16:$G$16</c:f>
              <c:numCache>
                <c:formatCode>General</c:formatCode>
                <c:ptCount val="6"/>
                <c:pt idx="0">
                  <c:v>3.810460661529578</c:v>
                </c:pt>
                <c:pt idx="1">
                  <c:v>1.999993092438627</c:v>
                </c:pt>
                <c:pt idx="2">
                  <c:v>2.000009052586201</c:v>
                </c:pt>
                <c:pt idx="3">
                  <c:v>1.999993092438627</c:v>
                </c:pt>
                <c:pt idx="4">
                  <c:v>2.000009052586201</c:v>
                </c:pt>
                <c:pt idx="5">
                  <c:v>2.000006907890824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04776"/>
        <c:axId val="2136307240"/>
      </c:lineChart>
      <c:catAx>
        <c:axId val="213630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07240"/>
        <c:crosses val="autoZero"/>
        <c:auto val="1"/>
        <c:lblAlgn val="ctr"/>
        <c:lblOffset val="100"/>
        <c:noMultiLvlLbl val="0"/>
      </c:catAx>
      <c:valAx>
        <c:axId val="213630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0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2197100</xdr:colOff>
      <xdr:row>16</xdr:row>
      <xdr:rowOff>0</xdr:rowOff>
    </xdr:from>
    <xdr:to>
      <xdr:col>13</xdr:col>
      <xdr:colOff>139700</xdr:colOff>
      <xdr:row>45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25"/>
  <sheetViews>
    <sheetView tabSelected="1" workbookViewId="0">
      <selection activeCell="A24" sqref="A24"/>
    </sheetView>
  </sheetViews>
  <sheetFormatPr baseColWidth="10" defaultColWidth="8.83203125" defaultRowHeight="14" x14ac:dyDescent="0"/>
  <cols>
    <col min="1" max="1" width="68.83203125" bestFit="1" customWidth="1"/>
    <col min="2" max="2" width="21.33203125" customWidth="1"/>
  </cols>
  <sheetData>
    <row r="1" spans="1:9" ht="18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9">
      <c r="A2" s="1" t="s">
        <v>7</v>
      </c>
      <c r="B2">
        <v>0</v>
      </c>
      <c r="C2">
        <v>-200000</v>
      </c>
      <c r="D2">
        <v>200000</v>
      </c>
      <c r="E2">
        <v>-200000</v>
      </c>
      <c r="F2">
        <v>200000</v>
      </c>
      <c r="G2">
        <v>200000</v>
      </c>
      <c r="H2">
        <f>SUM(B2:G2)</f>
        <v>200000</v>
      </c>
    </row>
    <row r="3" spans="1:9">
      <c r="A3" s="1" t="s">
        <v>19</v>
      </c>
      <c r="B3">
        <v>0</v>
      </c>
      <c r="C3">
        <f>C2*POWER(1+0.1, -5)</f>
        <v>-124184.26461183098</v>
      </c>
      <c r="D3">
        <f t="shared" ref="D3:G3" si="0">D2*POWER(1+0.1, -5)</f>
        <v>124184.26461183098</v>
      </c>
      <c r="E3">
        <f t="shared" si="0"/>
        <v>-124184.26461183098</v>
      </c>
      <c r="F3">
        <f t="shared" si="0"/>
        <v>124184.26461183098</v>
      </c>
      <c r="G3">
        <f t="shared" si="0"/>
        <v>124184.26461183098</v>
      </c>
      <c r="H3">
        <f>C3+B3+D3+E3+F3+G3</f>
        <v>124184.26461183098</v>
      </c>
    </row>
    <row r="4" spans="1:9">
      <c r="A4" s="1" t="s">
        <v>8</v>
      </c>
      <c r="B4">
        <v>1</v>
      </c>
      <c r="C4">
        <f>C3</f>
        <v>-124184.26461183098</v>
      </c>
      <c r="D4">
        <f>C4+D3</f>
        <v>0</v>
      </c>
      <c r="E4">
        <f t="shared" ref="E4:G4" si="1">D4+E3</f>
        <v>-124184.26461183098</v>
      </c>
      <c r="F4">
        <f t="shared" si="1"/>
        <v>0</v>
      </c>
      <c r="G4">
        <f t="shared" si="1"/>
        <v>124184.26461183098</v>
      </c>
      <c r="H4">
        <f>B4+C4+D4+E4+F4+G4</f>
        <v>-124183.26461183098</v>
      </c>
    </row>
    <row r="5" spans="1:9">
      <c r="A5" s="1" t="s">
        <v>9</v>
      </c>
      <c r="B5">
        <f>B2+B3+B4</f>
        <v>1</v>
      </c>
      <c r="C5">
        <f t="shared" ref="C5:G5" si="2">C2+C3+C4</f>
        <v>-448368.52922366199</v>
      </c>
      <c r="D5">
        <f t="shared" si="2"/>
        <v>324184.26461183099</v>
      </c>
      <c r="E5">
        <f t="shared" si="2"/>
        <v>-448368.52922366199</v>
      </c>
      <c r="F5">
        <f t="shared" si="2"/>
        <v>324184.26461183099</v>
      </c>
      <c r="G5">
        <f t="shared" si="2"/>
        <v>448368.52922366199</v>
      </c>
      <c r="H5">
        <f>C5+B5+D5+E5+F5+G5</f>
        <v>200000.99999999994</v>
      </c>
    </row>
    <row r="6" spans="1:9">
      <c r="A6" s="1" t="s">
        <v>10</v>
      </c>
      <c r="B6">
        <f>(5*B2)/2</f>
        <v>0</v>
      </c>
      <c r="C6">
        <f t="shared" ref="C6:G6" si="3">(5*C2)/2</f>
        <v>-500000</v>
      </c>
      <c r="D6">
        <f t="shared" si="3"/>
        <v>500000</v>
      </c>
      <c r="E6">
        <f t="shared" si="3"/>
        <v>-500000</v>
      </c>
      <c r="F6">
        <f t="shared" si="3"/>
        <v>500000</v>
      </c>
      <c r="G6">
        <f t="shared" si="3"/>
        <v>500000</v>
      </c>
      <c r="H6">
        <f>B6+C6+D6+E6+F6+G6</f>
        <v>500000</v>
      </c>
    </row>
    <row r="7" spans="1:9">
      <c r="A7" s="1" t="s">
        <v>11</v>
      </c>
      <c r="B7">
        <v>1</v>
      </c>
      <c r="C7">
        <f xml:space="preserve"> C2 * 1 + 0.5* 5 - 1/0.5*(1 + 0.5) * 5</f>
        <v>-200012.5</v>
      </c>
      <c r="D7">
        <f xml:space="preserve"> D2 * 1 + 0.5* 5 - 1/0.5*(1 + 0.5) * 5</f>
        <v>199987.5</v>
      </c>
      <c r="E7">
        <f t="shared" ref="E7:G7" si="4" xml:space="preserve"> E2 * 1 + 0.5* 5 - 1/0.5*(1 + 0.5) * 5</f>
        <v>-200012.5</v>
      </c>
      <c r="F7">
        <f t="shared" si="4"/>
        <v>199987.5</v>
      </c>
      <c r="G7">
        <f t="shared" si="4"/>
        <v>199987.5</v>
      </c>
      <c r="H7">
        <f>C7+D7+E7+F7+G7+B7</f>
        <v>199938.5</v>
      </c>
    </row>
    <row r="8" spans="1:9">
      <c r="A8" s="1" t="s">
        <v>12</v>
      </c>
      <c r="B8">
        <f>B4/POWER(1+0.1,5)</f>
        <v>0.62092132305915493</v>
      </c>
      <c r="C8">
        <f t="shared" ref="C8:G8" si="5">C4/POWER(1+0.1,5)</f>
        <v>-77108.657885906287</v>
      </c>
      <c r="D8">
        <f t="shared" si="5"/>
        <v>0</v>
      </c>
      <c r="E8">
        <f t="shared" si="5"/>
        <v>-77108.657885906287</v>
      </c>
      <c r="F8">
        <f t="shared" si="5"/>
        <v>0</v>
      </c>
      <c r="G8">
        <f t="shared" si="5"/>
        <v>77108.657885906287</v>
      </c>
      <c r="H8">
        <f>B8+C8+D8+E8+F8+G8</f>
        <v>-77108.036964583211</v>
      </c>
    </row>
    <row r="9" spans="1:9">
      <c r="A9" s="1" t="s">
        <v>13</v>
      </c>
      <c r="B9">
        <f>B4-B8</f>
        <v>0.37907867694084507</v>
      </c>
      <c r="C9">
        <f t="shared" ref="C9:G9" si="6">C4-C8</f>
        <v>-47075.606725924692</v>
      </c>
      <c r="D9">
        <f t="shared" si="6"/>
        <v>0</v>
      </c>
      <c r="E9">
        <f t="shared" si="6"/>
        <v>-47075.606725924692</v>
      </c>
      <c r="F9">
        <f t="shared" si="6"/>
        <v>0</v>
      </c>
      <c r="G9">
        <f t="shared" si="6"/>
        <v>47075.606725924692</v>
      </c>
      <c r="H9">
        <f>C9+D9+E9+F9+G9+B9</f>
        <v>-47075.227647247753</v>
      </c>
    </row>
    <row r="10" spans="1:9">
      <c r="A10" s="1" t="s">
        <v>20</v>
      </c>
      <c r="B10">
        <f>B9/B8</f>
        <v>0.61051000000000066</v>
      </c>
      <c r="C10">
        <f>C9/C8</f>
        <v>0.61051000000000055</v>
      </c>
      <c r="D10" t="e">
        <f t="shared" ref="D10:G10" si="7">D9/D8</f>
        <v>#DIV/0!</v>
      </c>
      <c r="E10">
        <f t="shared" si="7"/>
        <v>0.61051000000000055</v>
      </c>
      <c r="F10" t="e">
        <f t="shared" si="7"/>
        <v>#DIV/0!</v>
      </c>
      <c r="G10">
        <f t="shared" si="7"/>
        <v>0.61051000000000055</v>
      </c>
      <c r="H10" t="e">
        <f>B10+C10+D10+E10+F10+G10</f>
        <v>#DIV/0!</v>
      </c>
    </row>
    <row r="11" spans="1:9">
      <c r="A11" s="3" t="s">
        <v>14</v>
      </c>
      <c r="B11" s="3"/>
      <c r="C11" s="3"/>
      <c r="D11" s="3"/>
      <c r="E11" s="3"/>
      <c r="F11" s="3"/>
      <c r="G11" s="3"/>
      <c r="H11" s="3"/>
      <c r="I11" s="3"/>
    </row>
    <row r="12" spans="1:9" ht="21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6">
      <c r="A13" s="8" t="s">
        <v>15</v>
      </c>
      <c r="B13">
        <f>B3 - (1 * B5 + B7)</f>
        <v>-2</v>
      </c>
      <c r="C13">
        <f t="shared" ref="C13:G13" si="8">C3 - (1 * C5 + C7)</f>
        <v>524196.76461183099</v>
      </c>
      <c r="D13">
        <f t="shared" si="8"/>
        <v>-399987.5</v>
      </c>
      <c r="E13">
        <f t="shared" si="8"/>
        <v>524196.76461183099</v>
      </c>
      <c r="F13">
        <f t="shared" si="8"/>
        <v>-399987.5</v>
      </c>
      <c r="G13">
        <f t="shared" si="8"/>
        <v>-524171.76461183099</v>
      </c>
    </row>
    <row r="14" spans="1:9" ht="16">
      <c r="A14" s="7" t="s">
        <v>21</v>
      </c>
      <c r="B14">
        <f>B2+B3+B4+B6+B5+B7+B8</f>
        <v>3.620921323059155</v>
      </c>
      <c r="C14">
        <f t="shared" ref="C14:F14" si="9">C2+C3+C4+C6+C5+C7+C8</f>
        <v>-1673858.2163332303</v>
      </c>
      <c r="D14">
        <f t="shared" si="9"/>
        <v>1348356.0292236619</v>
      </c>
      <c r="E14">
        <f t="shared" si="9"/>
        <v>-1673858.2163332303</v>
      </c>
      <c r="F14">
        <f t="shared" si="9"/>
        <v>1348356.0292236619</v>
      </c>
      <c r="G14">
        <f>G2+G3+G4+G6+G5+G7+G8</f>
        <v>1673833.2163332303</v>
      </c>
    </row>
    <row r="15" spans="1:9">
      <c r="A15" s="1" t="s">
        <v>16</v>
      </c>
      <c r="B15">
        <f>(B13-B14)/B13</f>
        <v>2.8104606615295777</v>
      </c>
      <c r="C15">
        <f>(C13-B14)/C13</f>
        <v>0.999993092438627</v>
      </c>
      <c r="D15">
        <f>(D13-B14)/D13</f>
        <v>1.0000090525862011</v>
      </c>
      <c r="E15">
        <f>(E13-B14)/E13</f>
        <v>0.999993092438627</v>
      </c>
      <c r="F15">
        <f>(F13-B14)/F13</f>
        <v>1.0000090525862011</v>
      </c>
      <c r="G15">
        <f>(G13-B14)/G13</f>
        <v>1.0000069078908242</v>
      </c>
    </row>
    <row r="16" spans="1:9">
      <c r="A16" s="1" t="s">
        <v>17</v>
      </c>
      <c r="B16">
        <f>B15 +1</f>
        <v>3.8104606615295777</v>
      </c>
      <c r="C16">
        <f t="shared" ref="C16:G16" si="10">C15 +1</f>
        <v>1.9999930924386269</v>
      </c>
      <c r="D16">
        <f t="shared" si="10"/>
        <v>2.0000090525862011</v>
      </c>
      <c r="E16">
        <f t="shared" si="10"/>
        <v>1.9999930924386269</v>
      </c>
      <c r="F16">
        <f t="shared" si="10"/>
        <v>2.0000090525862011</v>
      </c>
      <c r="G16">
        <f t="shared" si="10"/>
        <v>2.0000069078908242</v>
      </c>
    </row>
    <row r="18" spans="1:4">
      <c r="A18" s="1" t="s">
        <v>22</v>
      </c>
      <c r="B18" s="6">
        <f>IRR(B13:G13)</f>
        <v>0.14262342420688334</v>
      </c>
      <c r="C18" s="6"/>
    </row>
    <row r="21" spans="1:4">
      <c r="C21" s="5"/>
    </row>
    <row r="22" spans="1:4" ht="15">
      <c r="A22" s="4"/>
    </row>
    <row r="25" spans="1:4">
      <c r="D25" s="5"/>
    </row>
  </sheetData>
  <mergeCells count="1">
    <mergeCell ref="A11:I1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Regmi</dc:creator>
  <cp:lastModifiedBy>Sumit Shrestha</cp:lastModifiedBy>
  <dcterms:created xsi:type="dcterms:W3CDTF">2015-09-14T16:02:12Z</dcterms:created>
  <dcterms:modified xsi:type="dcterms:W3CDTF">2015-10-01T04:41:36Z</dcterms:modified>
</cp:coreProperties>
</file>