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品力會\"/>
    </mc:Choice>
  </mc:AlternateContent>
  <xr:revisionPtr revIDLastSave="0" documentId="13_ncr:1_{42F0B3D1-9D7D-43BE-A47E-0073CE322D6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書審申請表" sheetId="5" r:id="rId1"/>
    <sheet name="審查報告" sheetId="3" r:id="rId2"/>
    <sheet name="審查表格" sheetId="4" r:id="rId3"/>
    <sheet name="CSQ" sheetId="2" state="hidden" r:id="rId4"/>
    <sheet name="ASQ" sheetId="1" state="hidden" r:id="rId5"/>
  </sheets>
  <definedNames>
    <definedName name="A點">審查表格!$K$6</definedName>
    <definedName name="B點">審查表格!$V$6</definedName>
    <definedName name="C點">審查表格!$AH$6</definedName>
    <definedName name="D點">審查表格!$AT$6</definedName>
    <definedName name="E點">審查表格!$BC$6</definedName>
    <definedName name="Fee" localSheetId="0">IF(AND(書審申請表!$D$29=1,書審申請表!$D$30=1),書審申請表!$D$31,IF(AND(書審申請表!$D$29=1,書審申請表!$D$30=2),書審申請表!$D$32,IF(AND(書審申請表!$D$29=2,書審申請表!$E$30=1),書審申請表!$E$31,IF(AND(書審申請表!$D$29=2,書審申請表!$E$30=2),書審申請表!$E$32*書審申請表!$F$32,0))))</definedName>
    <definedName name="F點">審查表格!$BL$6</definedName>
    <definedName name="G點">審查表格!$BT$6</definedName>
    <definedName name="H點">審查表格!$CB$6</definedName>
    <definedName name="I點">審查表格!$CM$6</definedName>
    <definedName name="J點">審查表格!$CY$6</definedName>
    <definedName name="K點">審查表格!$DD$6</definedName>
    <definedName name="_xlnm.Print_Area" localSheetId="1">審查報告!$B$2:$G$27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5" l="1"/>
  <c r="F17" i="5"/>
  <c r="F18" i="5"/>
  <c r="F19" i="5"/>
  <c r="F20" i="5"/>
  <c r="F21" i="5"/>
  <c r="F22" i="5"/>
  <c r="F23" i="5"/>
  <c r="F24" i="5"/>
  <c r="F25" i="5"/>
  <c r="F26" i="5"/>
  <c r="F15" i="5"/>
  <c r="F30" i="5" a="1"/>
  <c r="F30" i="5" s="1"/>
  <c r="D9" i="5"/>
  <c r="G2" i="3"/>
  <c r="C2" i="3" l="1"/>
  <c r="CX7" i="4"/>
  <c r="CX8" i="4"/>
  <c r="CX9" i="4"/>
  <c r="CX10" i="4"/>
  <c r="CX11" i="4"/>
  <c r="CX6" i="4"/>
  <c r="DC7" i="4"/>
  <c r="DC8" i="4"/>
  <c r="DC6" i="4"/>
  <c r="CL7" i="4"/>
  <c r="CL8" i="4"/>
  <c r="CL9" i="4"/>
  <c r="CL10" i="4"/>
  <c r="CL11" i="4"/>
  <c r="CL6" i="4"/>
  <c r="CA7" i="4"/>
  <c r="CA8" i="4"/>
  <c r="CA9" i="4"/>
  <c r="CA10" i="4"/>
  <c r="CA11" i="4"/>
  <c r="CA6" i="4"/>
  <c r="AR7" i="4"/>
  <c r="AS7" i="4"/>
  <c r="AR8" i="4"/>
  <c r="AS8" i="4"/>
  <c r="AR9" i="4"/>
  <c r="AS9" i="4"/>
  <c r="AR10" i="4"/>
  <c r="AS10" i="4"/>
  <c r="AR11" i="4"/>
  <c r="AS11" i="4"/>
  <c r="AR6" i="4"/>
  <c r="AS6" i="4" s="1"/>
  <c r="AF7" i="4"/>
  <c r="AG7" i="4"/>
  <c r="AF8" i="4"/>
  <c r="AG8" i="4" s="1"/>
  <c r="AF9" i="4"/>
  <c r="AG9" i="4" s="1"/>
  <c r="AF10" i="4"/>
  <c r="AG10" i="4"/>
  <c r="AF11" i="4"/>
  <c r="AG11" i="4" s="1"/>
  <c r="AF6" i="4"/>
  <c r="AG6" i="4" s="1"/>
  <c r="BS7" i="4"/>
  <c r="BS8" i="4"/>
  <c r="BS9" i="4"/>
  <c r="BS10" i="4"/>
  <c r="BS11" i="4"/>
  <c r="BS6" i="4"/>
  <c r="BK7" i="4"/>
  <c r="BK8" i="4"/>
  <c r="BK9" i="4"/>
  <c r="BK10" i="4"/>
  <c r="BK11" i="4"/>
  <c r="BK6" i="4"/>
  <c r="BB7" i="4"/>
  <c r="BB8" i="4"/>
  <c r="BB9" i="4"/>
  <c r="BB10" i="4"/>
  <c r="BB11" i="4"/>
  <c r="BB6" i="4"/>
  <c r="J7" i="4"/>
  <c r="J8" i="4"/>
  <c r="J9" i="4"/>
  <c r="J10" i="4"/>
  <c r="J11" i="4"/>
  <c r="J6" i="4"/>
  <c r="U7" i="4"/>
  <c r="U8" i="4"/>
  <c r="U9" i="4"/>
  <c r="U10" i="4"/>
  <c r="U11" i="4"/>
  <c r="U6" i="4"/>
  <c r="DD6" i="4" l="1"/>
  <c r="G18" i="3" s="1"/>
  <c r="CY6" i="4"/>
  <c r="G13" i="3" s="1"/>
  <c r="CM6" i="4"/>
  <c r="G12" i="3" s="1"/>
  <c r="BC6" i="4"/>
  <c r="G8" i="3" s="1"/>
  <c r="K6" i="4"/>
  <c r="G4" i="3" s="1"/>
  <c r="BT6" i="4"/>
  <c r="G10" i="3" s="1"/>
  <c r="V6" i="4"/>
  <c r="G5" i="3" s="1"/>
  <c r="AT6" i="4"/>
  <c r="G7" i="3" s="1"/>
  <c r="BL6" i="4"/>
  <c r="G9" i="3" s="1"/>
  <c r="CB6" i="4"/>
  <c r="G11" i="3" s="1"/>
  <c r="AH6" i="4"/>
  <c r="G6" i="3" s="1"/>
  <c r="G23" i="3" l="1"/>
  <c r="E2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<sst xmlns="http://schemas.openxmlformats.org/spreadsheetml/2006/main" count="525" uniqueCount="348">
  <si>
    <t>Employment</t>
  </si>
  <si>
    <t>Instructor</t>
  </si>
  <si>
    <t>Meetings</t>
  </si>
  <si>
    <t>Committees</t>
  </si>
  <si>
    <t>Certifications</t>
  </si>
  <si>
    <t>(A)</t>
    <phoneticPr fontId="1" type="noConversion"/>
  </si>
  <si>
    <t>(B)</t>
    <phoneticPr fontId="1" type="noConversion"/>
  </si>
  <si>
    <t>(C)</t>
    <phoneticPr fontId="1" type="noConversion"/>
  </si>
  <si>
    <t>(D)</t>
    <phoneticPr fontId="1" type="noConversion"/>
  </si>
  <si>
    <t>(E)</t>
    <phoneticPr fontId="1" type="noConversion"/>
  </si>
  <si>
    <t>(F)</t>
    <phoneticPr fontId="1" type="noConversion"/>
  </si>
  <si>
    <t>(G)</t>
    <phoneticPr fontId="1" type="noConversion"/>
  </si>
  <si>
    <t>(H)</t>
    <phoneticPr fontId="1" type="noConversion"/>
  </si>
  <si>
    <t>2.0 RUs per ASQ certification
1.0 RU per other certifications</t>
    <phoneticPr fontId="1" type="noConversion"/>
  </si>
  <si>
    <t>18 Points Program</t>
    <phoneticPr fontId="1" type="noConversion"/>
  </si>
  <si>
    <t>Professional
Development</t>
    <phoneticPr fontId="1" type="noConversion"/>
  </si>
  <si>
    <t>0.1 RU per hour
1.0 CEU = 1.0 RU</t>
  </si>
  <si>
    <t>Student</t>
    <phoneticPr fontId="1" type="noConversion"/>
  </si>
  <si>
    <t>Proctoring</t>
  </si>
  <si>
    <t>Multimedia</t>
  </si>
  <si>
    <t>(I)</t>
    <phoneticPr fontId="1" type="noConversion"/>
  </si>
  <si>
    <t>(J)</t>
    <phoneticPr fontId="1" type="noConversion"/>
  </si>
  <si>
    <t>(K)</t>
    <phoneticPr fontId="1" type="noConversion"/>
  </si>
  <si>
    <t>ASQ Membership Type</t>
    <phoneticPr fontId="1" type="noConversion"/>
  </si>
  <si>
    <t>Professional
  (senior, fellow, and corporate)</t>
    <phoneticPr fontId="1" type="noConversion"/>
  </si>
  <si>
    <t>Orgeanizational</t>
    <phoneticPr fontId="1" type="noConversion"/>
  </si>
  <si>
    <t>Year 1</t>
    <phoneticPr fontId="1" type="noConversion"/>
  </si>
  <si>
    <t>Year 2</t>
  </si>
  <si>
    <t>Year 3</t>
  </si>
  <si>
    <t>0.5 RU</t>
  </si>
  <si>
    <t>Publishing</t>
    <phoneticPr fontId="1" type="noConversion"/>
  </si>
  <si>
    <t>Media Review</t>
    <phoneticPr fontId="1" type="noConversion"/>
  </si>
  <si>
    <t>Article</t>
    <phoneticPr fontId="1" type="noConversion"/>
  </si>
  <si>
    <t>Book</t>
    <phoneticPr fontId="1" type="noConversion"/>
  </si>
  <si>
    <t>Presented Paper</t>
    <phoneticPr fontId="1" type="noConversion"/>
  </si>
  <si>
    <t>Author</t>
    <phoneticPr fontId="1" type="noConversion"/>
  </si>
  <si>
    <t>Co-Author</t>
    <phoneticPr fontId="1" type="noConversion"/>
  </si>
  <si>
    <t>Editor</t>
    <phoneticPr fontId="1" type="noConversion"/>
  </si>
  <si>
    <t>N/A</t>
    <phoneticPr fontId="1" type="noConversion"/>
  </si>
  <si>
    <t>4.0 RUs</t>
  </si>
  <si>
    <t>2.0 RUs</t>
  </si>
  <si>
    <t>1.0 RU</t>
  </si>
  <si>
    <t>per published
review</t>
    <phoneticPr fontId="1" type="noConversion"/>
  </si>
  <si>
    <t>0.5 RU per meeting
0.5 RU per workshop</t>
  </si>
  <si>
    <t>1.0 RUs</t>
  </si>
  <si>
    <t>0.25 RU/15 min</t>
    <phoneticPr fontId="1" type="noConversion"/>
  </si>
  <si>
    <t>0.5 RU assist. proctor per exam day
1.0 RU chief proctor per exam day
0.25 RU for registration assistant</t>
    <phoneticPr fontId="1" type="noConversion"/>
  </si>
  <si>
    <t>MAXIMUM
RU CREDIT
ALLOWED</t>
    <phoneticPr fontId="1" type="noConversion"/>
  </si>
  <si>
    <r>
      <rPr>
        <b/>
        <sz val="11"/>
        <color theme="1"/>
        <rFont val="Cambria"/>
        <family val="1"/>
      </rPr>
      <t>FT</t>
    </r>
    <r>
      <rPr>
        <sz val="11"/>
        <color theme="1"/>
        <rFont val="Cambria"/>
        <family val="1"/>
      </rPr>
      <t xml:space="preserve"> 0.3 RU per month or 
      3.6 RUs per yearor
</t>
    </r>
    <r>
      <rPr>
        <b/>
        <sz val="11"/>
        <color theme="1"/>
        <rFont val="Cambria"/>
        <family val="1"/>
      </rPr>
      <t>PT</t>
    </r>
    <r>
      <rPr>
        <sz val="11"/>
        <color theme="1"/>
        <rFont val="Cambria"/>
        <family val="1"/>
      </rPr>
      <t xml:space="preserve"> 0.15 RU per month or 
      1.8 RUs per year</t>
    </r>
    <phoneticPr fontId="1" type="noConversion"/>
  </si>
  <si>
    <t>1 Credit = 1.5 RUs
1.0 CEU = 1.5 RUs
0.15 RU per hour</t>
    <phoneticPr fontId="1" type="noConversion"/>
  </si>
  <si>
    <t>1 Credit = 1.0 RU
1.0 CEU = 1.0 RU
0.1 RU per hour</t>
    <phoneticPr fontId="1" type="noConversion"/>
  </si>
  <si>
    <t>2.0 RUs per committee, per year, elected officer
1.5 RUs per committee, per year, member leader</t>
    <phoneticPr fontId="1" type="noConversion"/>
  </si>
  <si>
    <t>十八大點辦法</t>
    <phoneticPr fontId="1" type="noConversion"/>
  </si>
  <si>
    <r>
      <rPr>
        <sz val="11"/>
        <color theme="1"/>
        <rFont val="標楷體"/>
        <family val="4"/>
        <charset val="136"/>
      </rPr>
      <t>作者</t>
    </r>
    <phoneticPr fontId="1" type="noConversion"/>
  </si>
  <si>
    <r>
      <rPr>
        <sz val="11"/>
        <color theme="1"/>
        <rFont val="標楷體"/>
        <family val="4"/>
        <charset val="136"/>
      </rPr>
      <t>共同作者</t>
    </r>
    <phoneticPr fontId="1" type="noConversion"/>
  </si>
  <si>
    <r>
      <rPr>
        <sz val="11"/>
        <color theme="1"/>
        <rFont val="標楷體"/>
        <family val="4"/>
        <charset val="136"/>
      </rPr>
      <t>編輯</t>
    </r>
    <phoneticPr fontId="1" type="noConversion"/>
  </si>
  <si>
    <r>
      <rPr>
        <sz val="11"/>
        <color theme="1"/>
        <rFont val="標楷體"/>
        <family val="4"/>
        <charset val="136"/>
      </rPr>
      <t>按貢獻</t>
    </r>
    <phoneticPr fontId="1" type="noConversion"/>
  </si>
  <si>
    <r>
      <rPr>
        <sz val="11"/>
        <color theme="1"/>
        <rFont val="標楷體"/>
        <family val="4"/>
        <charset val="136"/>
      </rPr>
      <t>一年</t>
    </r>
    <phoneticPr fontId="1" type="noConversion"/>
  </si>
  <si>
    <r>
      <rPr>
        <sz val="11"/>
        <color theme="1"/>
        <rFont val="標楷體"/>
        <family val="4"/>
        <charset val="136"/>
      </rPr>
      <t>兩年</t>
    </r>
    <phoneticPr fontId="1" type="noConversion"/>
  </si>
  <si>
    <r>
      <rPr>
        <sz val="11"/>
        <color theme="1"/>
        <rFont val="標楷體"/>
        <family val="4"/>
        <charset val="136"/>
      </rPr>
      <t>三年</t>
    </r>
    <phoneticPr fontId="1" type="noConversion"/>
  </si>
  <si>
    <t>職訓</t>
    <phoneticPr fontId="1" type="noConversion"/>
  </si>
  <si>
    <t>上限
大點點數</t>
  </si>
  <si>
    <t>會議</t>
    <phoneticPr fontId="1" type="noConversion"/>
  </si>
  <si>
    <r>
      <t xml:space="preserve">0.5 </t>
    </r>
    <r>
      <rPr>
        <sz val="11"/>
        <color theme="1"/>
        <rFont val="標楷體"/>
        <family val="4"/>
        <charset val="136"/>
      </rPr>
      <t>大點</t>
    </r>
  </si>
  <si>
    <r>
      <t xml:space="preserve">1.0 </t>
    </r>
    <r>
      <rPr>
        <sz val="11"/>
        <color theme="1"/>
        <rFont val="標楷體"/>
        <family val="4"/>
        <charset val="136"/>
      </rPr>
      <t>大點</t>
    </r>
  </si>
  <si>
    <r>
      <t xml:space="preserve">4.0 </t>
    </r>
    <r>
      <rPr>
        <sz val="11"/>
        <color theme="1"/>
        <rFont val="標楷體"/>
        <family val="4"/>
        <charset val="136"/>
      </rPr>
      <t>大點</t>
    </r>
  </si>
  <si>
    <r>
      <t xml:space="preserve">2.0 </t>
    </r>
    <r>
      <rPr>
        <sz val="11"/>
        <color theme="1"/>
        <rFont val="標楷體"/>
        <family val="4"/>
        <charset val="136"/>
      </rPr>
      <t>大點</t>
    </r>
  </si>
  <si>
    <r>
      <t xml:space="preserve">1.5 </t>
    </r>
    <r>
      <rPr>
        <sz val="11"/>
        <color theme="1"/>
        <rFont val="標楷體"/>
        <family val="4"/>
        <charset val="136"/>
      </rPr>
      <t>大點</t>
    </r>
  </si>
  <si>
    <r>
      <rPr>
        <sz val="11"/>
        <color theme="1"/>
        <rFont val="標楷體"/>
        <family val="4"/>
        <charset val="136"/>
      </rPr>
      <t>每小時</t>
    </r>
    <r>
      <rPr>
        <sz val="11"/>
        <color theme="1"/>
        <rFont val="Cambria"/>
        <family val="1"/>
      </rPr>
      <t>0.1</t>
    </r>
    <r>
      <rPr>
        <sz val="11"/>
        <color theme="1"/>
        <rFont val="標楷體"/>
        <family val="4"/>
        <charset val="136"/>
      </rPr>
      <t xml:space="preserve">大點
</t>
    </r>
    <r>
      <rPr>
        <sz val="11"/>
        <color theme="1"/>
        <rFont val="Cambria"/>
        <family val="1"/>
      </rPr>
      <t xml:space="preserve">1.0 CEU = 1.0 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</si>
  <si>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t xml:space="preserve">1 </t>
    </r>
    <r>
      <rPr>
        <sz val="11"/>
        <color theme="1"/>
        <rFont val="標楷體"/>
        <family val="4"/>
        <charset val="136"/>
      </rPr>
      <t>大點</t>
    </r>
    <r>
      <rPr>
        <sz val="11"/>
        <color theme="1"/>
        <rFont val="Cambria"/>
        <family val="1"/>
      </rPr>
      <t xml:space="preserve"> = 1.5 </t>
    </r>
    <r>
      <rPr>
        <sz val="11"/>
        <color theme="1"/>
        <rFont val="標楷體"/>
        <family val="4"/>
        <charset val="136"/>
      </rPr>
      <t xml:space="preserve">大點
</t>
    </r>
    <r>
      <rPr>
        <sz val="11"/>
        <color theme="1"/>
        <rFont val="Cambria"/>
        <family val="1"/>
      </rPr>
      <t xml:space="preserve">1.0 CEU = 1.5 </t>
    </r>
    <r>
      <rPr>
        <sz val="11"/>
        <color theme="1"/>
        <rFont val="標楷體"/>
        <family val="4"/>
        <charset val="136"/>
      </rPr>
      <t>大點
每小時</t>
    </r>
    <r>
      <rPr>
        <sz val="11"/>
        <color theme="1"/>
        <rFont val="Cambria"/>
        <family val="1"/>
      </rPr>
      <t>0.15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</si>
  <si>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t>1</t>
    </r>
    <r>
      <rPr>
        <sz val="11"/>
        <color theme="1"/>
        <rFont val="標楷體"/>
        <family val="4"/>
        <charset val="136"/>
      </rPr>
      <t>大點</t>
    </r>
    <r>
      <rPr>
        <sz val="11"/>
        <color theme="1"/>
        <rFont val="Cambria"/>
        <family val="1"/>
      </rPr>
      <t xml:space="preserve"> = 1.0 </t>
    </r>
    <r>
      <rPr>
        <sz val="11"/>
        <color theme="1"/>
        <rFont val="標楷體"/>
        <family val="4"/>
        <charset val="136"/>
      </rPr>
      <t xml:space="preserve">大點
</t>
    </r>
    <r>
      <rPr>
        <sz val="11"/>
        <color theme="1"/>
        <rFont val="Cambria"/>
        <family val="1"/>
      </rPr>
      <t xml:space="preserve">1.0 CEU = 1.0 </t>
    </r>
    <r>
      <rPr>
        <sz val="11"/>
        <color theme="1"/>
        <rFont val="標楷體"/>
        <family val="4"/>
        <charset val="136"/>
      </rPr>
      <t>大點
每小時</t>
    </r>
    <r>
      <rPr>
        <sz val="11"/>
        <color theme="1"/>
        <rFont val="Cambria"/>
        <family val="1"/>
      </rPr>
      <t>0.1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</si>
  <si>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rPr>
        <sz val="11"/>
        <color theme="1"/>
        <rFont val="標楷體"/>
        <family val="4"/>
        <charset val="136"/>
      </rPr>
      <t>每次會議</t>
    </r>
    <r>
      <rPr>
        <sz val="11"/>
        <color theme="1"/>
        <rFont val="Cambria"/>
        <family val="1"/>
      </rPr>
      <t>0.5</t>
    </r>
    <r>
      <rPr>
        <sz val="11"/>
        <color theme="1"/>
        <rFont val="標楷體"/>
        <family val="4"/>
        <charset val="136"/>
      </rPr>
      <t>大點
每回講習</t>
    </r>
    <r>
      <rPr>
        <sz val="11"/>
        <color theme="1"/>
        <rFont val="Cambria"/>
        <family val="1"/>
      </rPr>
      <t>0.5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</si>
  <si>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rPr>
        <sz val="11"/>
        <color theme="1"/>
        <rFont val="標楷體"/>
        <family val="4"/>
        <charset val="136"/>
      </rPr>
      <t>委員會主委每年</t>
    </r>
    <r>
      <rPr>
        <sz val="11"/>
        <color theme="1"/>
        <rFont val="Cambria"/>
        <family val="1"/>
      </rPr>
      <t>2.0</t>
    </r>
    <r>
      <rPr>
        <sz val="11"/>
        <color theme="1"/>
        <rFont val="標楷體"/>
        <family val="4"/>
        <charset val="136"/>
      </rPr>
      <t>大點
委員會委員每年</t>
    </r>
    <r>
      <rPr>
        <sz val="11"/>
        <color theme="1"/>
        <rFont val="Cambria"/>
        <family val="1"/>
      </rPr>
      <t>1.5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</si>
  <si>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rPr>
        <sz val="11"/>
        <color theme="1"/>
        <rFont val="標楷體"/>
        <family val="4"/>
        <charset val="136"/>
      </rPr>
      <t>每張學會證照</t>
    </r>
    <r>
      <rPr>
        <sz val="11"/>
        <color theme="1"/>
        <rFont val="Cambria"/>
        <family val="1"/>
      </rPr>
      <t>2.0</t>
    </r>
    <r>
      <rPr>
        <sz val="11"/>
        <color theme="1"/>
        <rFont val="標楷體"/>
        <family val="4"/>
        <charset val="136"/>
      </rPr>
      <t>大點
每張其他證照</t>
    </r>
    <r>
      <rPr>
        <sz val="11"/>
        <color theme="1"/>
        <rFont val="Cambria"/>
        <family val="1"/>
      </rPr>
      <t xml:space="preserve">1.0 </t>
    </r>
    <r>
      <rPr>
        <sz val="11"/>
        <color theme="1"/>
        <rFont val="標楷體"/>
        <family val="4"/>
        <charset val="136"/>
      </rPr>
      <t>大點</t>
    </r>
    <r>
      <rPr>
        <sz val="11"/>
        <color theme="1"/>
        <rFont val="Cambria"/>
        <family val="1"/>
      </rPr>
      <t xml:space="preserve"> </t>
    </r>
    <phoneticPr fontId="1" type="noConversion"/>
  </si>
  <si>
    <r>
      <rPr>
        <sz val="11"/>
        <color theme="1"/>
        <rFont val="標楷體"/>
        <family val="4"/>
        <charset val="136"/>
      </rPr>
      <t>每天次監考</t>
    </r>
    <r>
      <rPr>
        <sz val="11"/>
        <color theme="1"/>
        <rFont val="Cambria"/>
        <family val="1"/>
      </rPr>
      <t>0.5</t>
    </r>
    <r>
      <rPr>
        <sz val="11"/>
        <color theme="1"/>
        <rFont val="標楷體"/>
        <family val="4"/>
        <charset val="136"/>
      </rPr>
      <t>大點
每天次主考</t>
    </r>
    <r>
      <rPr>
        <sz val="11"/>
        <color theme="1"/>
        <rFont val="Cambria"/>
        <family val="1"/>
      </rPr>
      <t xml:space="preserve">1.0 </t>
    </r>
    <r>
      <rPr>
        <sz val="11"/>
        <color theme="1"/>
        <rFont val="標楷體"/>
        <family val="4"/>
        <charset val="136"/>
      </rPr>
      <t>大點
每天次考務</t>
    </r>
    <r>
      <rPr>
        <sz val="11"/>
        <color theme="1"/>
        <rFont val="Cambria"/>
        <family val="1"/>
      </rPr>
      <t>0.25</t>
    </r>
    <r>
      <rPr>
        <sz val="11"/>
        <color theme="1"/>
        <rFont val="標楷體"/>
        <family val="4"/>
        <charset val="136"/>
      </rPr>
      <t>大點</t>
    </r>
    <r>
      <rPr>
        <sz val="11"/>
        <color theme="1"/>
        <rFont val="Cambria"/>
        <family val="1"/>
      </rPr>
      <t xml:space="preserve"> </t>
    </r>
    <phoneticPr fontId="1" type="noConversion"/>
  </si>
  <si>
    <r>
      <rPr>
        <sz val="11"/>
        <color theme="1"/>
        <rFont val="標楷體"/>
        <family val="4"/>
        <charset val="136"/>
      </rPr>
      <t>每刻鐘</t>
    </r>
    <r>
      <rPr>
        <sz val="11"/>
        <color theme="1"/>
        <rFont val="Cambria"/>
        <family val="1"/>
      </rPr>
      <t>0.25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</si>
  <si>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r>
      <rPr>
        <sz val="11"/>
        <color theme="1"/>
        <rFont val="標楷體"/>
        <family val="4"/>
        <charset val="136"/>
      </rPr>
      <t>全職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每月</t>
    </r>
    <r>
      <rPr>
        <sz val="11"/>
        <color theme="1"/>
        <rFont val="Cambria"/>
        <family val="1"/>
      </rPr>
      <t>0.3</t>
    </r>
    <r>
      <rPr>
        <sz val="11"/>
        <color theme="1"/>
        <rFont val="標楷體"/>
        <family val="4"/>
        <charset val="136"/>
      </rPr>
      <t>大點或</t>
    </r>
    <r>
      <rPr>
        <sz val="11"/>
        <color theme="1"/>
        <rFont val="Cambria"/>
        <family val="1"/>
      </rPr>
      <t xml:space="preserve"> 
           </t>
    </r>
    <r>
      <rPr>
        <sz val="11"/>
        <color theme="1"/>
        <rFont val="標楷體"/>
        <family val="4"/>
        <charset val="136"/>
      </rPr>
      <t>每年</t>
    </r>
    <r>
      <rPr>
        <sz val="11"/>
        <color theme="1"/>
        <rFont val="Cambria"/>
        <family val="1"/>
      </rPr>
      <t>3.6</t>
    </r>
    <r>
      <rPr>
        <sz val="11"/>
        <color theme="1"/>
        <rFont val="標楷體"/>
        <family val="4"/>
        <charset val="136"/>
      </rPr>
      <t>大點或</t>
    </r>
    <r>
      <rPr>
        <sz val="11"/>
        <color theme="1"/>
        <rFont val="Cambria"/>
        <family val="1"/>
      </rPr>
      <t xml:space="preserve">
</t>
    </r>
    <r>
      <rPr>
        <sz val="11"/>
        <color theme="1"/>
        <rFont val="標楷體"/>
        <family val="4"/>
        <charset val="136"/>
      </rPr>
      <t>兼職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每月</t>
    </r>
    <r>
      <rPr>
        <sz val="11"/>
        <color theme="1"/>
        <rFont val="Cambria"/>
        <family val="1"/>
      </rPr>
      <t>0.15</t>
    </r>
    <r>
      <rPr>
        <sz val="11"/>
        <color theme="1"/>
        <rFont val="標楷體"/>
        <family val="4"/>
        <charset val="136"/>
      </rPr>
      <t>大點或</t>
    </r>
    <r>
      <rPr>
        <sz val="11"/>
        <color theme="1"/>
        <rFont val="Cambria"/>
        <family val="1"/>
      </rPr>
      <t xml:space="preserve"> 
          </t>
    </r>
    <r>
      <rPr>
        <sz val="11"/>
        <color theme="1"/>
        <rFont val="標楷體"/>
        <family val="4"/>
        <charset val="136"/>
      </rPr>
      <t>每年</t>
    </r>
    <r>
      <rPr>
        <sz val="11"/>
        <color theme="1"/>
        <rFont val="Cambria"/>
        <family val="1"/>
      </rPr>
      <t>1.8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</si>
  <si>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t>媒體審查</t>
    <phoneticPr fontId="1" type="noConversion"/>
  </si>
  <si>
    <t>文章</t>
    <phoneticPr fontId="1" type="noConversion"/>
  </si>
  <si>
    <t>書籍</t>
    <phoneticPr fontId="1" type="noConversion"/>
  </si>
  <si>
    <t>論文發表</t>
    <phoneticPr fontId="1" type="noConversion"/>
  </si>
  <si>
    <r>
      <t>資歷</t>
    </r>
    <r>
      <rPr>
        <sz val="8"/>
        <color theme="1"/>
        <rFont val="標楷體"/>
        <family val="4"/>
        <charset val="136"/>
      </rPr>
      <t xml:space="preserve"> (資深、會士、企業)</t>
    </r>
    <phoneticPr fontId="1" type="noConversion"/>
  </si>
  <si>
    <t>學生</t>
    <phoneticPr fontId="1" type="noConversion"/>
  </si>
  <si>
    <t>會務</t>
    <phoneticPr fontId="1" type="noConversion"/>
  </si>
  <si>
    <t>在職</t>
    <phoneticPr fontId="1" type="noConversion"/>
  </si>
  <si>
    <t>講師</t>
    <phoneticPr fontId="1" type="noConversion"/>
  </si>
  <si>
    <t>委員會</t>
    <phoneticPr fontId="1" type="noConversion"/>
  </si>
  <si>
    <t>證照</t>
    <phoneticPr fontId="1" type="noConversion"/>
  </si>
  <si>
    <t>監考</t>
    <phoneticPr fontId="1" type="noConversion"/>
  </si>
  <si>
    <t>多媒體</t>
    <phoneticPr fontId="1" type="noConversion"/>
  </si>
  <si>
    <t>出版</t>
    <phoneticPr fontId="1" type="noConversion"/>
  </si>
  <si>
    <t>品質學會會員</t>
    <phoneticPr fontId="1" type="noConversion"/>
  </si>
  <si>
    <r>
      <t xml:space="preserve">(E) </t>
    </r>
    <r>
      <rPr>
        <b/>
        <sz val="11"/>
        <color rgb="FF0070C0"/>
        <rFont val="標楷體"/>
        <family val="4"/>
        <charset val="136"/>
      </rPr>
      <t>會議</t>
    </r>
    <phoneticPr fontId="1" type="noConversion"/>
  </si>
  <si>
    <r>
      <t xml:space="preserve">(F) </t>
    </r>
    <r>
      <rPr>
        <b/>
        <sz val="11"/>
        <color rgb="FF0070C0"/>
        <rFont val="標楷體"/>
        <family val="4"/>
        <charset val="136"/>
      </rPr>
      <t>委員會</t>
    </r>
    <phoneticPr fontId="1" type="noConversion"/>
  </si>
  <si>
    <r>
      <t xml:space="preserve">(K) </t>
    </r>
    <r>
      <rPr>
        <b/>
        <sz val="11"/>
        <color rgb="FF0070C0"/>
        <rFont val="標楷體"/>
        <family val="4"/>
        <charset val="136"/>
      </rPr>
      <t>品質學會會員</t>
    </r>
    <phoneticPr fontId="1" type="noConversion"/>
  </si>
  <si>
    <t>學員</t>
    <phoneticPr fontId="1" type="noConversion"/>
  </si>
  <si>
    <r>
      <rPr>
        <b/>
        <sz val="11"/>
        <color rgb="FF7030A0"/>
        <rFont val="標楷體"/>
        <family val="4"/>
        <charset val="136"/>
      </rPr>
      <t>全職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每月</t>
    </r>
    <r>
      <rPr>
        <sz val="11"/>
        <color theme="1"/>
        <rFont val="Cambria"/>
        <family val="1"/>
      </rPr>
      <t>0.3</t>
    </r>
    <r>
      <rPr>
        <sz val="11"/>
        <color theme="1"/>
        <rFont val="標楷體"/>
        <family val="4"/>
        <charset val="136"/>
      </rPr>
      <t>大點或每年</t>
    </r>
    <r>
      <rPr>
        <sz val="11"/>
        <color theme="1"/>
        <rFont val="Cambria"/>
        <family val="1"/>
      </rPr>
      <t>3.6</t>
    </r>
    <r>
      <rPr>
        <sz val="11"/>
        <color theme="1"/>
        <rFont val="標楷體"/>
        <family val="4"/>
        <charset val="136"/>
      </rPr>
      <t xml:space="preserve">大點或
</t>
    </r>
    <r>
      <rPr>
        <b/>
        <sz val="11"/>
        <color rgb="FF7030A0"/>
        <rFont val="標楷體"/>
        <family val="4"/>
        <charset val="136"/>
      </rPr>
      <t>兼職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每月</t>
    </r>
    <r>
      <rPr>
        <sz val="11"/>
        <color theme="1"/>
        <rFont val="Cambria"/>
        <family val="1"/>
      </rPr>
      <t>0.15</t>
    </r>
    <r>
      <rPr>
        <sz val="11"/>
        <color theme="1"/>
        <rFont val="標楷體"/>
        <family val="4"/>
        <charset val="136"/>
      </rPr>
      <t>大點或每年</t>
    </r>
    <r>
      <rPr>
        <sz val="11"/>
        <color theme="1"/>
        <rFont val="Cambria"/>
        <family val="1"/>
      </rPr>
      <t>1.8</t>
    </r>
    <r>
      <rPr>
        <sz val="11"/>
        <color theme="1"/>
        <rFont val="標楷體"/>
        <family val="4"/>
        <charset val="136"/>
      </rPr>
      <t>大點</t>
    </r>
    <phoneticPr fontId="1" type="noConversion"/>
  </si>
  <si>
    <t>A-1</t>
    <phoneticPr fontId="1" type="noConversion"/>
  </si>
  <si>
    <t>A-2</t>
  </si>
  <si>
    <t>A-3</t>
  </si>
  <si>
    <t>A-4</t>
  </si>
  <si>
    <t>A-5</t>
  </si>
  <si>
    <t>日期</t>
    <phoneticPr fontId="1" type="noConversion"/>
  </si>
  <si>
    <t>主辦</t>
    <phoneticPr fontId="1" type="noConversion"/>
  </si>
  <si>
    <t>活動</t>
    <phoneticPr fontId="1" type="noConversion"/>
  </si>
  <si>
    <t>通過大點</t>
    <phoneticPr fontId="1" type="noConversion"/>
  </si>
  <si>
    <t>點數</t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</si>
  <si>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A</t>
    </r>
    <r>
      <rPr>
        <b/>
        <sz val="14"/>
        <color theme="1"/>
        <rFont val="標楷體"/>
        <family val="4"/>
        <charset val="136"/>
      </rPr>
      <t>表〕進修類</t>
    </r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</si>
  <si>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B</t>
    </r>
    <r>
      <rPr>
        <b/>
        <sz val="14"/>
        <color theme="1"/>
        <rFont val="標楷體"/>
        <family val="4"/>
        <charset val="136"/>
      </rPr>
      <t>表〕就業類</t>
    </r>
    <phoneticPr fontId="1" type="noConversion"/>
  </si>
  <si>
    <t>雇主</t>
    <phoneticPr fontId="1" type="noConversion"/>
  </si>
  <si>
    <t>受雇期間</t>
    <phoneticPr fontId="1" type="noConversion"/>
  </si>
  <si>
    <t>職稱</t>
    <phoneticPr fontId="1" type="noConversion"/>
  </si>
  <si>
    <t>工作內容</t>
    <phoneticPr fontId="1" type="noConversion"/>
  </si>
  <si>
    <t>全職/兼職</t>
    <phoneticPr fontId="1" type="noConversion"/>
  </si>
  <si>
    <t>全職</t>
    <phoneticPr fontId="1" type="noConversion"/>
  </si>
  <si>
    <t>通過月數</t>
    <phoneticPr fontId="1" type="noConversion"/>
  </si>
  <si>
    <t>申請時數</t>
    <phoneticPr fontId="1" type="noConversion"/>
  </si>
  <si>
    <t>通過時數</t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</si>
  <si>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C</t>
    </r>
    <r>
      <rPr>
        <b/>
        <sz val="14"/>
        <color theme="1"/>
        <rFont val="標楷體"/>
        <family val="4"/>
        <charset val="136"/>
      </rPr>
      <t>表〕講師類</t>
    </r>
    <phoneticPr fontId="1" type="noConversion"/>
  </si>
  <si>
    <t>教育機構</t>
    <phoneticPr fontId="1" type="noConversion"/>
  </si>
  <si>
    <t>課程名稱</t>
    <phoneticPr fontId="1" type="noConversion"/>
  </si>
  <si>
    <t>鐘點數</t>
    <phoneticPr fontId="1" type="noConversion"/>
  </si>
  <si>
    <t>學期</t>
    <phoneticPr fontId="1" type="noConversion"/>
  </si>
  <si>
    <t>學分數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</si>
  <si>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</si>
  <si>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</si>
  <si>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</si>
  <si>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期間</t>
    <phoneticPr fontId="1" type="noConversion"/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</si>
  <si>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</si>
  <si>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</si>
  <si>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</si>
  <si>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</si>
  <si>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</si>
  <si>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</si>
  <si>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</si>
  <si>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</si>
  <si>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</si>
  <si>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</si>
  <si>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</si>
  <si>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</si>
  <si>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D</t>
    </r>
    <r>
      <rPr>
        <b/>
        <sz val="14"/>
        <color theme="1"/>
        <rFont val="標楷體"/>
        <family val="4"/>
        <charset val="136"/>
      </rPr>
      <t>表〕學生類</t>
    </r>
    <phoneticPr fontId="1" type="noConversion"/>
  </si>
  <si>
    <t>D-1</t>
  </si>
  <si>
    <t>D-2</t>
  </si>
  <si>
    <t>D-3</t>
  </si>
  <si>
    <t>D-4</t>
  </si>
  <si>
    <t>D-5</t>
  </si>
  <si>
    <t>D-6</t>
  </si>
  <si>
    <t>機構類型</t>
    <phoneticPr fontId="1" type="noConversion"/>
  </si>
  <si>
    <t>學會</t>
  </si>
  <si>
    <t>大學</t>
  </si>
  <si>
    <t>學會</t>
    <phoneticPr fontId="1" type="noConversion"/>
  </si>
  <si>
    <r>
      <rPr>
        <sz val="11"/>
        <color theme="1"/>
        <rFont val="新細明體"/>
        <family val="2"/>
      </rPr>
      <t>全職</t>
    </r>
  </si>
  <si>
    <r>
      <rPr>
        <sz val="11"/>
        <color theme="1"/>
        <rFont val="新細明體"/>
        <family val="2"/>
      </rPr>
      <t>兼職</t>
    </r>
    <phoneticPr fontId="1" type="noConversion"/>
  </si>
  <si>
    <r>
      <rPr>
        <sz val="11"/>
        <color theme="1"/>
        <rFont val="新細明體"/>
        <family val="2"/>
      </rPr>
      <t>大學</t>
    </r>
    <phoneticPr fontId="1" type="noConversion"/>
  </si>
  <si>
    <r>
      <rPr>
        <sz val="11"/>
        <color theme="1"/>
        <rFont val="新細明體"/>
        <family val="2"/>
      </rPr>
      <t>非大學</t>
    </r>
    <phoneticPr fontId="1" type="noConversion"/>
  </si>
  <si>
    <r>
      <rPr>
        <sz val="11"/>
        <color theme="1"/>
        <rFont val="新細明體"/>
        <family val="2"/>
      </rPr>
      <t>學會</t>
    </r>
    <phoneticPr fontId="1" type="noConversion"/>
  </si>
  <si>
    <r>
      <rPr>
        <sz val="11"/>
        <color theme="1"/>
        <rFont val="新細明體"/>
        <family val="2"/>
      </rPr>
      <t>企業</t>
    </r>
    <phoneticPr fontId="1" type="noConversion"/>
  </si>
  <si>
    <t>自學</t>
    <phoneticPr fontId="1" type="noConversion"/>
  </si>
  <si>
    <t>網課</t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</si>
  <si>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E</t>
    </r>
    <r>
      <rPr>
        <b/>
        <sz val="14"/>
        <color theme="1"/>
        <rFont val="標楷體"/>
        <family val="4"/>
        <charset val="136"/>
      </rPr>
      <t>表〕會議類</t>
    </r>
    <phoneticPr fontId="1" type="noConversion"/>
  </si>
  <si>
    <t>會議</t>
  </si>
  <si>
    <t>會議主題</t>
    <phoneticPr fontId="1" type="noConversion"/>
  </si>
  <si>
    <t>部門</t>
    <phoneticPr fontId="1" type="noConversion"/>
  </si>
  <si>
    <t>會議類型</t>
    <phoneticPr fontId="1" type="noConversion"/>
  </si>
  <si>
    <t>研討會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</si>
  <si>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F</t>
    </r>
    <r>
      <rPr>
        <b/>
        <sz val="14"/>
        <color theme="1"/>
        <rFont val="標楷體"/>
        <family val="4"/>
        <charset val="136"/>
      </rPr>
      <t>表〕委員會類</t>
    </r>
    <phoneticPr fontId="1" type="noConversion"/>
  </si>
  <si>
    <r>
      <t>F-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</si>
  <si>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E-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</si>
  <si>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D-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</si>
  <si>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C-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</si>
  <si>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A-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</si>
  <si>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>B-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</si>
  <si>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E-1</t>
  </si>
  <si>
    <t>E-2</t>
  </si>
  <si>
    <t>E-3</t>
  </si>
  <si>
    <t>E-4</t>
  </si>
  <si>
    <t>E-5</t>
  </si>
  <si>
    <t>E-6</t>
  </si>
  <si>
    <t>F-1</t>
  </si>
  <si>
    <t>F-2</t>
  </si>
  <si>
    <t>F-3</t>
  </si>
  <si>
    <t>F-4</t>
  </si>
  <si>
    <t>F-5</t>
  </si>
  <si>
    <t>F-6</t>
  </si>
  <si>
    <t>理監事會</t>
  </si>
  <si>
    <t>理監事會</t>
    <phoneticPr fontId="1" type="noConversion"/>
  </si>
  <si>
    <t>任期年數</t>
    <phoneticPr fontId="1" type="noConversion"/>
  </si>
  <si>
    <t>諮詢</t>
    <phoneticPr fontId="1" type="noConversion"/>
  </si>
  <si>
    <t>起始日期</t>
    <phoneticPr fontId="1" type="noConversion"/>
  </si>
  <si>
    <t>委員會名稱</t>
    <phoneticPr fontId="1" type="noConversion"/>
  </si>
  <si>
    <t>G-1</t>
  </si>
  <si>
    <t>G-2</t>
  </si>
  <si>
    <t>G-3</t>
  </si>
  <si>
    <t>G-4</t>
  </si>
  <si>
    <t>G-5</t>
  </si>
  <si>
    <t>G-6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</si>
  <si>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G</t>
    </r>
    <r>
      <rPr>
        <b/>
        <sz val="14"/>
        <color theme="1"/>
        <rFont val="標楷體"/>
        <family val="4"/>
        <charset val="136"/>
      </rPr>
      <t>表〕學會證照類</t>
    </r>
    <phoneticPr fontId="1" type="noConversion"/>
  </si>
  <si>
    <t>證照名稱</t>
    <phoneticPr fontId="1" type="noConversion"/>
  </si>
  <si>
    <t>證照來源</t>
    <phoneticPr fontId="1" type="noConversion"/>
  </si>
  <si>
    <t>獲得日期</t>
    <phoneticPr fontId="1" type="noConversion"/>
  </si>
  <si>
    <t>非學會</t>
    <phoneticPr fontId="1" type="noConversion"/>
  </si>
  <si>
    <r>
      <t>G-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</si>
  <si>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比照學分</t>
    <phoneticPr fontId="1" type="noConversion"/>
  </si>
  <si>
    <r>
      <t>H-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</si>
  <si>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H-1</t>
  </si>
  <si>
    <t>H-2</t>
  </si>
  <si>
    <t>H-3</t>
  </si>
  <si>
    <t>H-4</t>
  </si>
  <si>
    <t>H-5</t>
  </si>
  <si>
    <t>H-6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</si>
  <si>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H</t>
    </r>
    <r>
      <rPr>
        <b/>
        <sz val="14"/>
        <color theme="1"/>
        <rFont val="標楷體"/>
        <family val="4"/>
        <charset val="136"/>
      </rPr>
      <t>表〕學會監考類</t>
    </r>
    <phoneticPr fontId="1" type="noConversion"/>
  </si>
  <si>
    <t>主考</t>
    <phoneticPr fontId="1" type="noConversion"/>
  </si>
  <si>
    <t>考務</t>
  </si>
  <si>
    <t>考務</t>
    <phoneticPr fontId="1" type="noConversion"/>
  </si>
  <si>
    <t>考試日期</t>
    <phoneticPr fontId="1" type="noConversion"/>
  </si>
  <si>
    <t>考試名稱</t>
    <phoneticPr fontId="1" type="noConversion"/>
  </si>
  <si>
    <t>品質管理師</t>
  </si>
  <si>
    <t>品質工程師</t>
  </si>
  <si>
    <t>考試事務</t>
    <phoneticPr fontId="1" type="noConversion"/>
  </si>
  <si>
    <r>
      <t>I-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</si>
  <si>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審查日期</t>
    <phoneticPr fontId="1" type="noConversion"/>
  </si>
  <si>
    <t>來源與主題</t>
    <phoneticPr fontId="1" type="noConversion"/>
  </si>
  <si>
    <t>機構</t>
    <phoneticPr fontId="1" type="noConversion"/>
  </si>
  <si>
    <t>品質知識</t>
  </si>
  <si>
    <t>品質技能</t>
    <phoneticPr fontId="1" type="noConversion"/>
  </si>
  <si>
    <t>長度(刻鐘)</t>
    <phoneticPr fontId="1" type="noConversion"/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</si>
  <si>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I</t>
    </r>
    <r>
      <rPr>
        <b/>
        <sz val="14"/>
        <color theme="1"/>
        <rFont val="標楷體"/>
        <family val="4"/>
        <charset val="136"/>
      </rPr>
      <t>表〕教學輔具類</t>
    </r>
    <phoneticPr fontId="1" type="noConversion"/>
  </si>
  <si>
    <r>
      <t>J-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</si>
  <si>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t>J-1</t>
  </si>
  <si>
    <t>J-2</t>
  </si>
  <si>
    <t>J-3</t>
  </si>
  <si>
    <t>J-4</t>
  </si>
  <si>
    <t>J-5</t>
  </si>
  <si>
    <t>J-6</t>
  </si>
  <si>
    <t>I-1</t>
  </si>
  <si>
    <t>I-2</t>
  </si>
  <si>
    <t>I-3</t>
  </si>
  <si>
    <t>I-4</t>
  </si>
  <si>
    <t>I-5</t>
  </si>
  <si>
    <t>I-6</t>
  </si>
  <si>
    <r>
      <rPr>
        <b/>
        <sz val="14"/>
        <color theme="1"/>
        <rFont val="標楷體"/>
        <family val="4"/>
        <charset val="136"/>
      </rPr>
      <t>〔</t>
    </r>
    <r>
      <rPr>
        <b/>
        <sz val="14"/>
        <color theme="1"/>
        <rFont val="Cambria"/>
        <family val="1"/>
      </rPr>
      <t>J</t>
    </r>
    <r>
      <rPr>
        <b/>
        <sz val="14"/>
        <color theme="1"/>
        <rFont val="標楷體"/>
        <family val="4"/>
        <charset val="136"/>
      </rPr>
      <t>表〕品質著作類</t>
    </r>
    <phoneticPr fontId="1" type="noConversion"/>
  </si>
  <si>
    <t>出刊日期</t>
    <phoneticPr fontId="1" type="noConversion"/>
  </si>
  <si>
    <t>著作名稱</t>
    <phoneticPr fontId="1" type="noConversion"/>
  </si>
  <si>
    <t>出版處</t>
    <phoneticPr fontId="1" type="noConversion"/>
  </si>
  <si>
    <t>媒體審查</t>
  </si>
  <si>
    <t>文章</t>
  </si>
  <si>
    <t>書籍</t>
  </si>
  <si>
    <t>簡報</t>
  </si>
  <si>
    <t>貢獻</t>
    <phoneticPr fontId="1" type="noConversion"/>
  </si>
  <si>
    <t>A點</t>
  </si>
  <si>
    <t>=審查表格!$J$6</t>
  </si>
  <si>
    <t>B點</t>
  </si>
  <si>
    <t>=審查表格!$T$6</t>
  </si>
  <si>
    <t>C點</t>
  </si>
  <si>
    <t>=審查表格!$AE$6</t>
  </si>
  <si>
    <t>D點</t>
  </si>
  <si>
    <t>=審查表格!$AP$6</t>
  </si>
  <si>
    <t>E點</t>
  </si>
  <si>
    <t>=審查表格!$AX$6</t>
  </si>
  <si>
    <t>F點</t>
  </si>
  <si>
    <t>=審查表格!$BF$6</t>
  </si>
  <si>
    <t>G點</t>
  </si>
  <si>
    <t>=審查表格!$BM$6</t>
  </si>
  <si>
    <t>H點</t>
  </si>
  <si>
    <t>=審查表格!$BT$6</t>
  </si>
  <si>
    <t>I點</t>
  </si>
  <si>
    <t>=審查表格!$CD$6</t>
  </si>
  <si>
    <t>J點</t>
  </si>
  <si>
    <t>=審查表格!$CO$6</t>
  </si>
  <si>
    <r>
      <rPr>
        <b/>
        <sz val="14"/>
        <color theme="1"/>
        <rFont val="標楷體"/>
        <family val="1"/>
        <charset val="136"/>
      </rPr>
      <t>〔</t>
    </r>
    <r>
      <rPr>
        <b/>
        <sz val="14"/>
        <color theme="1"/>
        <rFont val="Cambria"/>
        <family val="1"/>
      </rPr>
      <t>K</t>
    </r>
    <r>
      <rPr>
        <b/>
        <sz val="14"/>
        <color theme="1"/>
        <rFont val="標楷體"/>
        <family val="1"/>
        <charset val="136"/>
      </rPr>
      <t>表〕</t>
    </r>
    <r>
      <rPr>
        <b/>
        <sz val="14"/>
        <color theme="1"/>
        <rFont val="新細明體"/>
        <family val="1"/>
        <charset val="136"/>
      </rPr>
      <t>學會會員</t>
    </r>
    <phoneticPr fontId="1" type="noConversion"/>
  </si>
  <si>
    <t>第1年</t>
    <phoneticPr fontId="1" type="noConversion"/>
  </si>
  <si>
    <t>第2年</t>
  </si>
  <si>
    <t>第3年</t>
  </si>
  <si>
    <t>繳費與否</t>
    <phoneticPr fontId="1" type="noConversion"/>
  </si>
  <si>
    <t>是</t>
  </si>
  <si>
    <t>否</t>
  </si>
  <si>
    <t>K點</t>
  </si>
  <si>
    <t>=審查表格!$CT$6</t>
  </si>
  <si>
    <t>會員號碼：</t>
  </si>
  <si>
    <r>
      <t>Email</t>
    </r>
    <r>
      <rPr>
        <sz val="14"/>
        <color theme="1"/>
        <rFont val="標楷體"/>
        <family val="4"/>
        <charset val="136"/>
      </rPr>
      <t>：</t>
    </r>
  </si>
  <si>
    <t>電話：</t>
  </si>
  <si>
    <t>簽章：</t>
  </si>
  <si>
    <t>號碼</t>
  </si>
  <si>
    <t>CMDA</t>
  </si>
  <si>
    <t>CQA</t>
  </si>
  <si>
    <t>CCT</t>
  </si>
  <si>
    <t>CQE</t>
  </si>
  <si>
    <t>CFSQA</t>
  </si>
  <si>
    <t>CRE</t>
  </si>
  <si>
    <t>CMBB</t>
  </si>
  <si>
    <t>CSQE</t>
  </si>
  <si>
    <t>CMQ/OE</t>
  </si>
  <si>
    <t>CSGP</t>
  </si>
  <si>
    <t>CPG</t>
  </si>
  <si>
    <t>CSSBB</t>
  </si>
  <si>
    <t>學會證照數目與再認證日期</t>
    <phoneticPr fontId="1" type="noConversion"/>
  </si>
  <si>
    <t>如果持有本學會多張學會證照，你可以提交再認證整份書審書，來「同步」一次性更新。</t>
    <phoneticPr fontId="1" type="noConversion"/>
  </si>
  <si>
    <t>陳文魁</t>
    <phoneticPr fontId="1" type="noConversion"/>
  </si>
  <si>
    <t>提交日期：</t>
    <phoneticPr fontId="1" type="noConversion"/>
  </si>
  <si>
    <t>郵寄地址：</t>
    <phoneticPr fontId="1" type="noConversion"/>
  </si>
  <si>
    <t>（新址嗎？）</t>
    <phoneticPr fontId="1" type="noConversion"/>
  </si>
  <si>
    <r>
      <rPr>
        <b/>
        <sz val="12"/>
        <color rgb="FF002060"/>
        <rFont val="新細明體"/>
        <family val="1"/>
        <charset val="136"/>
      </rPr>
      <t>≧</t>
    </r>
    <r>
      <rPr>
        <b/>
        <sz val="12"/>
        <color rgb="FF002060"/>
        <rFont val="標楷體"/>
        <family val="4"/>
        <charset val="136"/>
      </rPr>
      <t>兩張</t>
    </r>
    <phoneticPr fontId="1" type="noConversion"/>
  </si>
  <si>
    <t xml:space="preserve"> 張數</t>
    <phoneticPr fontId="1" type="noConversion"/>
  </si>
  <si>
    <t>支付費用：本學會帳戶</t>
    <phoneticPr fontId="1" type="noConversion"/>
  </si>
  <si>
    <r>
      <t>K-</t>
    </r>
    <r>
      <rPr>
        <sz val="14"/>
        <color theme="0"/>
        <rFont val="標楷體"/>
        <family val="4"/>
        <charset val="136"/>
      </rPr>
      <t>類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</si>
  <si>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文章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</si>
  <si>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書籍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</si>
  <si>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論文發表</t>
    </r>
    <phoneticPr fontId="1" type="noConversion"/>
  </si>
  <si>
    <r>
      <rPr>
        <b/>
        <sz val="14"/>
        <color theme="1"/>
        <rFont val="標楷體"/>
        <family val="4"/>
        <charset val="136"/>
      </rPr>
      <t>申請會員：</t>
    </r>
    <phoneticPr fontId="1" type="noConversion"/>
  </si>
  <si>
    <r>
      <rPr>
        <b/>
        <sz val="12"/>
        <color theme="1"/>
        <rFont val="標楷體"/>
        <family val="4"/>
        <charset val="136"/>
      </rPr>
      <t>日期：</t>
    </r>
    <phoneticPr fontId="1" type="noConversion"/>
  </si>
  <si>
    <r>
      <rPr>
        <b/>
        <sz val="11"/>
        <color theme="1"/>
        <rFont val="標楷體"/>
        <family val="4"/>
        <charset val="136"/>
      </rPr>
      <t>大點
點數上限</t>
    </r>
    <phoneticPr fontId="1" type="noConversion"/>
  </si>
  <si>
    <r>
      <rPr>
        <b/>
        <sz val="11"/>
        <color theme="1"/>
        <rFont val="標楷體"/>
        <family val="4"/>
        <charset val="136"/>
      </rPr>
      <t>審畢點數</t>
    </r>
    <phoneticPr fontId="1" type="noConversion"/>
  </si>
  <si>
    <r>
      <t xml:space="preserve">(B) </t>
    </r>
    <r>
      <rPr>
        <b/>
        <sz val="11"/>
        <color rgb="FF0070C0"/>
        <rFont val="標楷體"/>
        <family val="4"/>
        <charset val="136"/>
      </rPr>
      <t>就業</t>
    </r>
    <phoneticPr fontId="1" type="noConversion"/>
  </si>
  <si>
    <r>
      <t xml:space="preserve">(C) </t>
    </r>
    <r>
      <rPr>
        <b/>
        <sz val="11"/>
        <color rgb="FF0070C0"/>
        <rFont val="標楷體"/>
        <family val="4"/>
        <charset val="136"/>
      </rPr>
      <t>講師</t>
    </r>
    <phoneticPr fontId="1" type="noConversion"/>
  </si>
  <si>
    <r>
      <t xml:space="preserve">(D) </t>
    </r>
    <r>
      <rPr>
        <b/>
        <sz val="11"/>
        <color rgb="FF0070C0"/>
        <rFont val="標楷體"/>
        <family val="4"/>
        <charset val="136"/>
      </rPr>
      <t>學生</t>
    </r>
    <phoneticPr fontId="1" type="noConversion"/>
  </si>
  <si>
    <r>
      <t xml:space="preserve">(G) </t>
    </r>
    <r>
      <rPr>
        <b/>
        <sz val="11"/>
        <color rgb="FF0070C0"/>
        <rFont val="標楷體"/>
        <family val="4"/>
        <charset val="136"/>
      </rPr>
      <t>學會證照</t>
    </r>
    <phoneticPr fontId="1" type="noConversion"/>
  </si>
  <si>
    <r>
      <t xml:space="preserve">(H) </t>
    </r>
    <r>
      <rPr>
        <b/>
        <sz val="11"/>
        <color rgb="FF0070C0"/>
        <rFont val="標楷體"/>
        <family val="4"/>
        <charset val="136"/>
      </rPr>
      <t>學會監考</t>
    </r>
    <phoneticPr fontId="1" type="noConversion"/>
  </si>
  <si>
    <r>
      <t xml:space="preserve">(I) </t>
    </r>
    <r>
      <rPr>
        <b/>
        <sz val="11"/>
        <color rgb="FF0070C0"/>
        <rFont val="標楷體"/>
        <family val="4"/>
        <charset val="136"/>
      </rPr>
      <t>教學輔具</t>
    </r>
    <phoneticPr fontId="1" type="noConversion"/>
  </si>
  <si>
    <r>
      <t xml:space="preserve">(J) </t>
    </r>
    <r>
      <rPr>
        <b/>
        <sz val="11"/>
        <color rgb="FF0070C0"/>
        <rFont val="標楷體"/>
        <family val="4"/>
        <charset val="136"/>
      </rPr>
      <t>品質著作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</si>
  <si>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學生</t>
    </r>
    <phoneticPr fontId="1" type="noConversion"/>
  </si>
  <si>
    <r>
      <t xml:space="preserve">▢ </t>
    </r>
    <r>
      <rPr>
        <sz val="11"/>
        <color theme="1"/>
        <rFont val="標楷體"/>
        <family val="4"/>
        <charset val="136"/>
      </rPr>
      <t>會務</t>
    </r>
    <phoneticPr fontId="1" type="noConversion"/>
  </si>
  <si>
    <r>
      <rPr>
        <b/>
        <sz val="12"/>
        <color theme="1"/>
        <rFont val="標楷體"/>
        <family val="4"/>
        <charset val="136"/>
      </rPr>
      <t>審畢結果：</t>
    </r>
    <phoneticPr fontId="1" type="noConversion"/>
  </si>
  <si>
    <r>
      <rPr>
        <b/>
        <sz val="12"/>
        <color theme="1"/>
        <rFont val="標楷體"/>
        <family val="4"/>
        <charset val="136"/>
      </rPr>
      <t>總點數：</t>
    </r>
    <phoneticPr fontId="1" type="noConversion"/>
  </si>
  <si>
    <r>
      <rPr>
        <sz val="14"/>
        <color theme="1"/>
        <rFont val="標楷體"/>
        <family val="4"/>
        <charset val="136"/>
      </rPr>
      <t>審查人：</t>
    </r>
    <phoneticPr fontId="1" type="noConversion"/>
  </si>
  <si>
    <r>
      <rPr>
        <sz val="14"/>
        <color theme="1"/>
        <rFont val="標楷體"/>
        <family val="4"/>
        <charset val="136"/>
      </rPr>
      <t>日期：</t>
    </r>
    <phoneticPr fontId="1" type="noConversion"/>
  </si>
  <si>
    <r>
      <t>▢</t>
    </r>
    <r>
      <rPr>
        <sz val="14.3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教具審查</t>
    </r>
    <phoneticPr fontId="1" type="noConversion"/>
  </si>
  <si>
    <r>
      <t xml:space="preserve">(A) </t>
    </r>
    <r>
      <rPr>
        <b/>
        <sz val="11"/>
        <color rgb="FF0070C0"/>
        <rFont val="標楷體"/>
        <family val="4"/>
        <charset val="136"/>
      </rPr>
      <t>進修</t>
    </r>
    <phoneticPr fontId="1" type="noConversion"/>
  </si>
  <si>
    <r>
      <rPr>
        <sz val="11"/>
        <color theme="1"/>
        <rFont val="Segoe UI Symbol"/>
        <family val="1"/>
      </rPr>
      <t>▢</t>
    </r>
    <r>
      <rPr>
        <sz val="11"/>
        <color theme="1"/>
        <rFont val="Cambria"/>
        <family val="1"/>
      </rPr>
      <t xml:space="preserve"> </t>
    </r>
    <r>
      <rPr>
        <sz val="11"/>
        <color theme="1"/>
        <rFont val="標楷體"/>
        <family val="4"/>
        <charset val="136"/>
      </rPr>
      <t>資歷</t>
    </r>
    <r>
      <rPr>
        <sz val="8"/>
        <color theme="1"/>
        <rFont val="標楷體"/>
        <family val="4"/>
        <charset val="136"/>
      </rPr>
      <t xml:space="preserve"> (會士、代表、企業)</t>
    </r>
    <phoneticPr fontId="1" type="noConversion"/>
  </si>
  <si>
    <t>xx@yyyy</t>
    <phoneticPr fontId="1" type="noConversion"/>
  </si>
  <si>
    <t>XXXXXX</t>
    <phoneticPr fontId="1" type="noConversion"/>
  </si>
  <si>
    <t>ZZZZZZZZZZZZ</t>
    <phoneticPr fontId="1" type="noConversion"/>
  </si>
  <si>
    <t>090909</t>
    <phoneticPr fontId="1" type="noConversion"/>
  </si>
  <si>
    <t>壹張</t>
    <phoneticPr fontId="1" type="noConversion"/>
  </si>
  <si>
    <t>您是：</t>
    <phoneticPr fontId="1" type="noConversion"/>
  </si>
  <si>
    <t>GitHub</t>
    <phoneticPr fontId="1" type="noConversion"/>
  </si>
  <si>
    <t>A-6</t>
    <phoneticPr fontId="1" type="noConversion"/>
  </si>
  <si>
    <t>BBB CCCCCCCCCCCCCCC FFFFFFFFFFFFFFF HHHHHHHHHHH</t>
    <phoneticPr fontId="1" type="noConversion"/>
  </si>
  <si>
    <t>中華民國品質學會人才再認證審查申請書</t>
    <phoneticPr fontId="1" type="noConversion"/>
  </si>
  <si>
    <t>申請人：</t>
    <phoneticPr fontId="1" type="noConversion"/>
  </si>
  <si>
    <t>CSD-A-001</t>
    <phoneticPr fontId="1" type="noConversion"/>
  </si>
  <si>
    <t>CSD-A-003</t>
  </si>
  <si>
    <t>CSD-A-005</t>
  </si>
  <si>
    <t>CSD-A-009</t>
  </si>
  <si>
    <t>CSD-A-012</t>
  </si>
  <si>
    <t>上次認證日期</t>
    <phoneticPr fontId="1" type="noConversion"/>
  </si>
  <si>
    <t>人才再認證審查作業彙算表 (十一類)</t>
    <phoneticPr fontId="1" type="noConversion"/>
  </si>
  <si>
    <t>本次認證審查結果</t>
    <phoneticPr fontId="1" type="noConversion"/>
  </si>
  <si>
    <t>CSQ-TAF Form 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</si>
</sst>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4" formatCode="_-&quot;$&quot;* #,##0.00_-;\-&quot;$&quot;* #,##0.00_-;_-&quot;$&quot;* &quot;-&quot;??_-;_-@_-"/>
    <numFmt numFmtId="176" formatCode="0.0"/>
    <numFmt numFmtId="177" formatCode="0&quot; 月&quot;\ "/>
    <numFmt numFmtId="178" formatCode="0.0_ "/>
    <numFmt numFmtId="179" formatCode="0.0&quot;/小時&quot;"/>
    <numFmt numFmtId="180" formatCode="0.00_ "/>
    <numFmt numFmtId="181" formatCode="_ \ \ 0&quot;  張&quot;"/>
    <numFmt numFmtId="182" formatCode="&quot;$ &quot;0"/>
  </numFmts>
  <fonts count="61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8"/>
      <color theme="1"/>
      <name val="標楷體"/>
      <family val="4"/>
      <charset val="136"/>
    </font>
    <font>
      <sz val="11"/>
      <color theme="1"/>
      <name val="Cambria"/>
      <family val="4"/>
      <charset val="136"/>
    </font>
    <font>
      <sz val="11"/>
      <color theme="1"/>
      <name val="Segoe UI Symbol"/>
      <family val="1"/>
    </font>
    <font>
      <b/>
      <sz val="11"/>
      <color rgb="FF0070C0"/>
      <name val="Cambria"/>
      <family val="1"/>
    </font>
    <font>
      <b/>
      <sz val="11"/>
      <color rgb="FF0070C0"/>
      <name val="標楷體"/>
      <family val="4"/>
      <charset val="136"/>
    </font>
    <font>
      <b/>
      <sz val="11"/>
      <color rgb="FF7030A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color theme="1"/>
      <name val="Cambria"/>
      <family val="1"/>
    </font>
    <font>
      <b/>
      <sz val="14"/>
      <color theme="1"/>
      <name val="標楷體"/>
      <family val="4"/>
      <charset val="136"/>
    </font>
    <font>
      <b/>
      <sz val="14"/>
      <color theme="1"/>
      <name val="Cambria"/>
      <family val="1"/>
    </font>
    <font>
      <sz val="14"/>
      <color theme="1"/>
      <name val="標楷體"/>
      <family val="4"/>
      <charset val="136"/>
    </font>
    <font>
      <sz val="14"/>
      <color theme="1"/>
      <name val="Cambria"/>
      <family val="1"/>
    </font>
    <font>
      <sz val="14"/>
      <color theme="0"/>
      <name val="標楷體"/>
      <family val="4"/>
      <charset val="136"/>
    </font>
    <font>
      <b/>
      <sz val="14"/>
      <color theme="0"/>
      <name val="新細明體"/>
      <family val="1"/>
      <charset val="136"/>
      <scheme val="minor"/>
    </font>
    <font>
      <b/>
      <sz val="14"/>
      <color theme="1"/>
      <name val="Cambria"/>
      <family val="4"/>
      <charset val="136"/>
    </font>
    <font>
      <sz val="14"/>
      <color theme="0"/>
      <name val="Cambria"/>
      <family val="1"/>
    </font>
    <font>
      <b/>
      <sz val="14"/>
      <color theme="1"/>
      <name val="新細明體"/>
      <family val="1"/>
      <charset val="136"/>
    </font>
    <font>
      <sz val="14"/>
      <color rgb="FF0070C0"/>
      <name val="標楷體"/>
      <family val="4"/>
      <charset val="136"/>
    </font>
    <font>
      <sz val="11"/>
      <color theme="1"/>
      <name val="新細明體"/>
      <family val="2"/>
    </font>
    <font>
      <sz val="11"/>
      <color theme="1"/>
      <name val="新細明體"/>
      <family val="1"/>
      <charset val="136"/>
    </font>
    <font>
      <sz val="11"/>
      <color theme="1"/>
      <name val="細明體"/>
      <family val="3"/>
      <charset val="136"/>
    </font>
    <font>
      <sz val="11"/>
      <color theme="1"/>
      <name val="標楷體"/>
      <family val="1"/>
      <charset val="136"/>
    </font>
    <font>
      <b/>
      <sz val="14"/>
      <color theme="1"/>
      <name val="標楷體"/>
      <family val="1"/>
      <charset val="136"/>
    </font>
    <font>
      <b/>
      <sz val="14"/>
      <color theme="1"/>
      <name val="Cambria"/>
      <family val="1"/>
      <charset val="136"/>
    </font>
    <font>
      <sz val="11"/>
      <color theme="0" tint="-0.34998626667073579"/>
      <name val="Cambria"/>
      <family val="1"/>
    </font>
    <font>
      <sz val="11"/>
      <color theme="0" tint="-0.499984740745262"/>
      <name val="Cambria"/>
      <family val="1"/>
    </font>
    <font>
      <b/>
      <sz val="16"/>
      <color theme="1"/>
      <name val="標楷體"/>
      <family val="4"/>
      <charset val="136"/>
    </font>
    <font>
      <sz val="12"/>
      <color theme="1"/>
      <name val="新細明體"/>
      <family val="1"/>
      <charset val="136"/>
    </font>
    <font>
      <b/>
      <sz val="14"/>
      <color rgb="FFFF0000"/>
      <name val="標楷體"/>
      <family val="4"/>
      <charset val="136"/>
    </font>
    <font>
      <b/>
      <sz val="14"/>
      <color rgb="FF0070C0"/>
      <name val="Cambria"/>
      <family val="1"/>
    </font>
    <font>
      <b/>
      <sz val="12"/>
      <color theme="1"/>
      <name val="標楷體"/>
      <family val="4"/>
      <charset val="136"/>
    </font>
    <font>
      <sz val="9"/>
      <color rgb="FF000000"/>
      <name val="Microsoft JhengHei UI"/>
      <family val="2"/>
      <charset val="136"/>
    </font>
    <font>
      <u/>
      <sz val="11"/>
      <color theme="10"/>
      <name val="新細明體"/>
      <family val="2"/>
      <scheme val="minor"/>
    </font>
    <font>
      <b/>
      <sz val="14"/>
      <color rgb="FFFF0000"/>
      <name val="Cambria"/>
      <family val="1"/>
    </font>
    <font>
      <sz val="11"/>
      <color theme="0" tint="-0.34998626667073579"/>
      <name val="新細明體"/>
      <family val="2"/>
      <scheme val="minor"/>
    </font>
    <font>
      <b/>
      <sz val="12"/>
      <color rgb="FF002060"/>
      <name val="標楷體"/>
      <family val="4"/>
      <charset val="136"/>
    </font>
    <font>
      <b/>
      <sz val="12"/>
      <color rgb="FF002060"/>
      <name val="新細明體"/>
      <family val="1"/>
      <charset val="136"/>
    </font>
    <font>
      <b/>
      <sz val="12"/>
      <color rgb="FF002060"/>
      <name val="標楷體"/>
      <family val="1"/>
      <charset val="136"/>
    </font>
    <font>
      <b/>
      <sz val="12"/>
      <color theme="1"/>
      <name val="Cambria"/>
      <family val="1"/>
    </font>
    <font>
      <sz val="14"/>
      <color rgb="FF0070C0"/>
      <name val="Cambria"/>
      <family val="1"/>
    </font>
    <font>
      <sz val="14.3"/>
      <color theme="1"/>
      <name val="Cambria"/>
      <family val="1"/>
    </font>
    <font>
      <u/>
      <sz val="14"/>
      <color theme="10"/>
      <name val="Cambria"/>
      <family val="1"/>
    </font>
    <font>
      <b/>
      <sz val="11"/>
      <color rgb="FF00B0F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12"/>
      <color rgb="FF0070C0"/>
      <name val="標楷體"/>
      <family val="4"/>
      <charset val="136"/>
    </font>
    <font>
      <sz val="12"/>
      <color theme="0" tint="-0.249977111117893"/>
      <name val="標楷體"/>
      <family val="4"/>
      <charset val="136"/>
    </font>
    <font>
      <sz val="11"/>
      <name val="Cambria"/>
      <family val="1"/>
    </font>
    <font>
      <b/>
      <sz val="14"/>
      <name val="標楷體"/>
      <family val="4"/>
      <charset val="136"/>
    </font>
    <font>
      <b/>
      <u/>
      <sz val="12"/>
      <color theme="1"/>
      <name val="Cambria"/>
      <family val="1"/>
    </font>
    <font>
      <sz val="14"/>
      <name val="Cambria"/>
      <family val="1"/>
    </font>
    <font>
      <sz val="14"/>
      <color rgb="FFFF0000"/>
      <name val="Cambria"/>
      <family val="1"/>
    </font>
    <font>
      <b/>
      <sz val="12"/>
      <color rgb="FF0070C0"/>
      <name val="標楷體"/>
      <family val="4"/>
      <charset val="136"/>
    </font>
    <font>
      <sz val="12"/>
      <color theme="0" tint="-0.14999847407452621"/>
      <name val="標楷體"/>
      <family val="4"/>
      <charset val="136"/>
    </font>
    <font>
      <b/>
      <u/>
      <sz val="16"/>
      <color theme="1"/>
      <name val="標楷體"/>
      <family val="4"/>
      <charset val="136"/>
    </font>
    <font>
      <b/>
      <u/>
      <sz val="14"/>
      <color theme="1"/>
      <name val="標楷體"/>
      <family val="4"/>
      <charset val="136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125"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3">
    <xf numFmtId="0" fontId="0" fillId="0" borderId="0"/>
    <xf numFmtId="0" fontId="38" fillId="0" borderId="0" applyNumberFormat="0" applyFill="0" applyBorder="0" applyAlignment="0" applyProtection="0"/>
    <xf numFmtId="44" fontId="49" fillId="0" borderId="0" applyFont="0" applyFill="0" applyBorder="0" applyAlignment="0" applyProtection="0">
      <alignment vertical="center"/>
    </xf>
  </cellStyleXfs>
  <cellXfs count="2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76" fontId="2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176" fontId="2" fillId="0" borderId="19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176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vertical="center" wrapText="1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0" xfId="0" applyFont="1" applyBorder="1"/>
    <xf numFmtId="0" fontId="2" fillId="0" borderId="23" xfId="0" applyFont="1" applyBorder="1" applyAlignment="1">
      <alignment vertical="center" wrapText="1"/>
    </xf>
    <xf numFmtId="0" fontId="2" fillId="0" borderId="3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3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9" fillId="0" borderId="26" xfId="0" applyFont="1" applyBorder="1" applyAlignment="1">
      <alignment vertical="center" wrapText="1"/>
    </xf>
    <xf numFmtId="0" fontId="10" fillId="0" borderId="26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0" xfId="0" applyFont="1" applyBorder="1" applyAlignment="1">
      <alignment vertical="center"/>
    </xf>
    <xf numFmtId="0" fontId="0" fillId="0" borderId="1" xfId="0" applyBorder="1"/>
    <xf numFmtId="0" fontId="12" fillId="0" borderId="10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0" fillId="0" borderId="40" xfId="0" applyBorder="1"/>
    <xf numFmtId="0" fontId="0" fillId="0" borderId="45" xfId="0" applyBorder="1"/>
    <xf numFmtId="0" fontId="12" fillId="0" borderId="46" xfId="0" applyFont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21" fillId="6" borderId="41" xfId="0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40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23" fillId="7" borderId="49" xfId="0" applyFont="1" applyFill="1" applyBorder="1" applyAlignment="1">
      <alignment horizontal="center" vertical="center"/>
    </xf>
    <xf numFmtId="178" fontId="19" fillId="6" borderId="42" xfId="0" applyNumberFormat="1" applyFont="1" applyFill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" xfId="0" applyBorder="1" applyAlignment="1">
      <alignment vertical="center" shrinkToFit="1"/>
    </xf>
    <xf numFmtId="0" fontId="0" fillId="0" borderId="40" xfId="0" applyBorder="1" applyAlignment="1">
      <alignment vertical="center" shrinkToFit="1"/>
    </xf>
    <xf numFmtId="14" fontId="0" fillId="0" borderId="1" xfId="0" applyNumberFormat="1" applyBorder="1" applyAlignment="1">
      <alignment horizontal="center" vertical="center" shrinkToFit="1"/>
    </xf>
    <xf numFmtId="0" fontId="12" fillId="0" borderId="5" xfId="0" applyFont="1" applyBorder="1" applyAlignment="1">
      <alignment vertical="center" shrinkToFit="1"/>
    </xf>
    <xf numFmtId="0" fontId="12" fillId="0" borderId="17" xfId="0" applyFont="1" applyBorder="1" applyAlignment="1">
      <alignment vertical="center" shrinkToFit="1"/>
    </xf>
    <xf numFmtId="0" fontId="21" fillId="6" borderId="43" xfId="0" applyFont="1" applyFill="1" applyBorder="1" applyAlignment="1">
      <alignment horizontal="center" vertical="center"/>
    </xf>
    <xf numFmtId="0" fontId="23" fillId="7" borderId="50" xfId="0" applyFont="1" applyFill="1" applyBorder="1" applyAlignment="1">
      <alignment horizontal="center" vertical="center"/>
    </xf>
    <xf numFmtId="180" fontId="19" fillId="6" borderId="4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179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5" fillId="4" borderId="0" xfId="0" applyFont="1" applyFill="1" applyAlignment="1">
      <alignment horizontal="center" vertical="center"/>
    </xf>
    <xf numFmtId="14" fontId="0" fillId="0" borderId="1" xfId="0" applyNumberFormat="1" applyBorder="1" applyAlignment="1">
      <alignment vertical="center" shrinkToFit="1"/>
    </xf>
    <xf numFmtId="14" fontId="0" fillId="0" borderId="40" xfId="0" applyNumberFormat="1" applyBorder="1" applyAlignment="1">
      <alignment horizontal="center" vertical="center" shrinkToFit="1"/>
    </xf>
    <xf numFmtId="14" fontId="4" fillId="0" borderId="1" xfId="0" applyNumberFormat="1" applyFont="1" applyBorder="1" applyAlignment="1">
      <alignment horizontal="center" vertical="center" shrinkToFit="1"/>
    </xf>
    <xf numFmtId="14" fontId="4" fillId="0" borderId="40" xfId="0" applyNumberFormat="1" applyFont="1" applyBorder="1" applyAlignment="1">
      <alignment horizontal="center" vertical="center" shrinkToFit="1"/>
    </xf>
    <xf numFmtId="0" fontId="26" fillId="4" borderId="0" xfId="0" applyFont="1" applyFill="1" applyAlignment="1">
      <alignment horizontal="center" vertical="center"/>
    </xf>
    <xf numFmtId="0" fontId="27" fillId="4" borderId="0" xfId="0" applyFont="1" applyFill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 shrinkToFit="1"/>
    </xf>
    <xf numFmtId="0" fontId="4" fillId="0" borderId="40" xfId="0" applyNumberFormat="1" applyFont="1" applyBorder="1" applyAlignment="1">
      <alignment horizontal="center" vertical="center" shrinkToFit="1"/>
    </xf>
    <xf numFmtId="14" fontId="4" fillId="0" borderId="1" xfId="0" applyNumberFormat="1" applyFont="1" applyBorder="1" applyAlignment="1">
      <alignment vertical="center" shrinkToFit="1"/>
    </xf>
    <xf numFmtId="0" fontId="0" fillId="0" borderId="3" xfId="0" applyBorder="1" applyAlignment="1">
      <alignment vertical="center" shrinkToFit="1"/>
    </xf>
    <xf numFmtId="0" fontId="0" fillId="0" borderId="15" xfId="0" applyBorder="1" applyAlignment="1">
      <alignment vertical="center" shrinkToFit="1"/>
    </xf>
    <xf numFmtId="14" fontId="4" fillId="0" borderId="40" xfId="0" applyNumberFormat="1" applyFont="1" applyBorder="1" applyAlignment="1">
      <alignment vertical="center" shrinkToFit="1"/>
    </xf>
    <xf numFmtId="0" fontId="0" fillId="0" borderId="3" xfId="0" applyBorder="1" applyAlignment="1">
      <alignment horizontal="center" vertical="center" shrinkToFit="1"/>
    </xf>
    <xf numFmtId="0" fontId="0" fillId="8" borderId="0" xfId="0" applyFill="1"/>
    <xf numFmtId="0" fontId="4" fillId="0" borderId="3" xfId="0" applyFont="1" applyBorder="1" applyAlignment="1">
      <alignment horizontal="center" vertical="center" shrinkToFit="1"/>
    </xf>
    <xf numFmtId="0" fontId="4" fillId="0" borderId="3" xfId="0" applyFont="1" applyBorder="1" applyAlignment="1">
      <alignment vertical="center" shrinkToFit="1"/>
    </xf>
    <xf numFmtId="0" fontId="4" fillId="0" borderId="15" xfId="0" applyFont="1" applyBorder="1" applyAlignment="1">
      <alignment vertical="center" shrinkToFit="1"/>
    </xf>
    <xf numFmtId="0" fontId="0" fillId="8" borderId="0" xfId="0" applyFill="1" applyAlignment="1">
      <alignment horizontal="center" vertical="center"/>
    </xf>
    <xf numFmtId="0" fontId="9" fillId="0" borderId="7" xfId="0" applyFont="1" applyBorder="1" applyAlignment="1">
      <alignment vertical="center" wrapText="1"/>
    </xf>
    <xf numFmtId="0" fontId="9" fillId="0" borderId="23" xfId="0" applyFont="1" applyBorder="1" applyAlignment="1">
      <alignment vertical="center"/>
    </xf>
    <xf numFmtId="176" fontId="2" fillId="0" borderId="30" xfId="0" applyNumberFormat="1" applyFont="1" applyBorder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1" fillId="0" borderId="0" xfId="0" applyFont="1"/>
    <xf numFmtId="0" fontId="13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16" fillId="0" borderId="0" xfId="0" applyFont="1" applyBorder="1" applyAlignment="1">
      <alignment horizontal="right" vertical="center"/>
    </xf>
    <xf numFmtId="176" fontId="34" fillId="0" borderId="48" xfId="0" applyNumberFormat="1" applyFont="1" applyBorder="1" applyAlignment="1">
      <alignment horizontal="center" vertical="center"/>
    </xf>
    <xf numFmtId="2" fontId="35" fillId="0" borderId="48" xfId="0" applyNumberFormat="1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center" wrapText="1"/>
    </xf>
    <xf numFmtId="0" fontId="12" fillId="0" borderId="64" xfId="0" applyFont="1" applyBorder="1" applyAlignment="1">
      <alignment horizontal="center" vertical="center" wrapText="1"/>
    </xf>
    <xf numFmtId="0" fontId="13" fillId="0" borderId="65" xfId="0" applyFont="1" applyBorder="1" applyAlignment="1">
      <alignment vertical="center" wrapText="1"/>
    </xf>
    <xf numFmtId="0" fontId="13" fillId="0" borderId="67" xfId="0" applyFont="1" applyBorder="1" applyAlignment="1">
      <alignment vertical="center" wrapText="1"/>
    </xf>
    <xf numFmtId="0" fontId="13" fillId="0" borderId="68" xfId="0" applyFont="1" applyBorder="1" applyAlignment="1">
      <alignment horizontal="center" vertical="center" wrapText="1"/>
    </xf>
    <xf numFmtId="0" fontId="15" fillId="5" borderId="22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8" xfId="0" applyBorder="1" applyAlignment="1">
      <alignment vertical="center"/>
    </xf>
    <xf numFmtId="0" fontId="0" fillId="0" borderId="59" xfId="0" applyBorder="1" applyAlignment="1">
      <alignment vertical="center"/>
    </xf>
    <xf numFmtId="0" fontId="0" fillId="0" borderId="56" xfId="0" applyBorder="1" applyAlignment="1">
      <alignment vertical="center"/>
    </xf>
    <xf numFmtId="0" fontId="0" fillId="0" borderId="44" xfId="0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60" xfId="0" applyBorder="1" applyAlignment="1">
      <alignment vertical="center"/>
    </xf>
    <xf numFmtId="0" fontId="0" fillId="0" borderId="6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70" xfId="0" applyFont="1" applyBorder="1" applyAlignment="1">
      <alignment vertical="center"/>
    </xf>
    <xf numFmtId="14" fontId="17" fillId="0" borderId="0" xfId="0" applyNumberFormat="1" applyFont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40" fillId="0" borderId="5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6" fillId="5" borderId="6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right" vertical="center"/>
    </xf>
    <xf numFmtId="14" fontId="39" fillId="5" borderId="48" xfId="0" applyNumberFormat="1" applyFont="1" applyFill="1" applyBorder="1" applyAlignment="1">
      <alignment horizontal="center" vertical="center" shrinkToFit="1"/>
    </xf>
    <xf numFmtId="14" fontId="45" fillId="5" borderId="43" xfId="0" applyNumberFormat="1" applyFont="1" applyFill="1" applyBorder="1" applyAlignment="1">
      <alignment horizontal="center" vertical="center" shrinkToFit="1"/>
    </xf>
    <xf numFmtId="14" fontId="45" fillId="5" borderId="50" xfId="0" applyNumberFormat="1" applyFont="1" applyFill="1" applyBorder="1" applyAlignment="1">
      <alignment horizontal="center" vertical="center" shrinkToFit="1"/>
    </xf>
    <xf numFmtId="14" fontId="45" fillId="5" borderId="74" xfId="0" applyNumberFormat="1" applyFont="1" applyFill="1" applyBorder="1" applyAlignment="1">
      <alignment horizontal="center" vertical="center" shrinkToFit="1"/>
    </xf>
    <xf numFmtId="0" fontId="33" fillId="0" borderId="62" xfId="0" applyFont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right" vertical="center"/>
    </xf>
    <xf numFmtId="0" fontId="39" fillId="5" borderId="22" xfId="0" applyFont="1" applyFill="1" applyBorder="1" applyAlignment="1">
      <alignment horizontal="left" vertical="center"/>
    </xf>
    <xf numFmtId="0" fontId="44" fillId="5" borderId="22" xfId="0" applyFont="1" applyFill="1" applyBorder="1" applyAlignment="1">
      <alignment horizontal="right" vertical="center"/>
    </xf>
    <xf numFmtId="0" fontId="3" fillId="3" borderId="57" xfId="0" applyFont="1" applyFill="1" applyBorder="1" applyAlignment="1">
      <alignment horizontal="center" vertical="center" wrapText="1"/>
    </xf>
    <xf numFmtId="0" fontId="3" fillId="3" borderId="34" xfId="0" applyFont="1" applyFill="1" applyBorder="1" applyAlignment="1">
      <alignment horizontal="center" vertical="center" wrapText="1"/>
    </xf>
    <xf numFmtId="0" fontId="44" fillId="0" borderId="47" xfId="0" applyFont="1" applyBorder="1" applyAlignment="1">
      <alignment horizontal="right" vertical="center"/>
    </xf>
    <xf numFmtId="0" fontId="17" fillId="2" borderId="38" xfId="0" applyFont="1" applyFill="1" applyBorder="1" applyAlignment="1">
      <alignment horizontal="right" vertical="center"/>
    </xf>
    <xf numFmtId="0" fontId="17" fillId="2" borderId="28" xfId="0" applyFont="1" applyFill="1" applyBorder="1" applyAlignment="1">
      <alignment horizontal="center" vertical="center"/>
    </xf>
    <xf numFmtId="0" fontId="17" fillId="5" borderId="38" xfId="0" applyFont="1" applyFill="1" applyBorder="1" applyAlignment="1">
      <alignment horizontal="right" vertical="center"/>
    </xf>
    <xf numFmtId="0" fontId="17" fillId="2" borderId="72" xfId="0" applyFont="1" applyFill="1" applyBorder="1" applyAlignment="1">
      <alignment horizontal="right" vertical="center"/>
    </xf>
    <xf numFmtId="0" fontId="17" fillId="2" borderId="4" xfId="0" applyFont="1" applyFill="1" applyBorder="1" applyAlignment="1">
      <alignment horizontal="center" vertical="center"/>
    </xf>
    <xf numFmtId="0" fontId="17" fillId="5" borderId="72" xfId="0" applyFont="1" applyFill="1" applyBorder="1" applyAlignment="1">
      <alignment horizontal="right" vertical="center"/>
    </xf>
    <xf numFmtId="0" fontId="17" fillId="2" borderId="73" xfId="0" applyFont="1" applyFill="1" applyBorder="1" applyAlignment="1">
      <alignment horizontal="right" vertical="center"/>
    </xf>
    <xf numFmtId="0" fontId="17" fillId="2" borderId="16" xfId="0" applyFont="1" applyFill="1" applyBorder="1" applyAlignment="1">
      <alignment horizontal="center" vertical="center"/>
    </xf>
    <xf numFmtId="0" fontId="17" fillId="5" borderId="73" xfId="0" applyFont="1" applyFill="1" applyBorder="1" applyAlignment="1">
      <alignment horizontal="right" vertical="center"/>
    </xf>
    <xf numFmtId="49" fontId="35" fillId="0" borderId="71" xfId="0" applyNumberFormat="1" applyFont="1" applyBorder="1" applyAlignment="1">
      <alignment horizontal="center" vertical="center"/>
    </xf>
    <xf numFmtId="0" fontId="47" fillId="0" borderId="71" xfId="1" applyFont="1" applyBorder="1" applyAlignment="1">
      <alignment vertical="center"/>
    </xf>
    <xf numFmtId="0" fontId="48" fillId="0" borderId="70" xfId="0" applyFont="1" applyBorder="1" applyAlignment="1">
      <alignment vertical="center"/>
    </xf>
    <xf numFmtId="0" fontId="41" fillId="0" borderId="77" xfId="0" applyFont="1" applyBorder="1" applyAlignment="1">
      <alignment horizontal="center" vertical="center" wrapText="1"/>
    </xf>
    <xf numFmtId="0" fontId="43" fillId="0" borderId="78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left" vertical="center" wrapText="1"/>
    </xf>
    <xf numFmtId="0" fontId="50" fillId="0" borderId="0" xfId="0" applyFont="1" applyBorder="1" applyAlignment="1">
      <alignment vertical="center"/>
    </xf>
    <xf numFmtId="182" fontId="52" fillId="0" borderId="75" xfId="2" applyNumberFormat="1" applyFont="1" applyBorder="1" applyAlignment="1">
      <alignment horizontal="center" vertical="center"/>
    </xf>
    <xf numFmtId="182" fontId="52" fillId="0" borderId="76" xfId="2" applyNumberFormat="1" applyFont="1" applyBorder="1" applyAlignment="1">
      <alignment horizontal="center" vertical="center"/>
    </xf>
    <xf numFmtId="182" fontId="52" fillId="0" borderId="79" xfId="2" applyNumberFormat="1" applyFont="1" applyBorder="1" applyAlignment="1">
      <alignment horizontal="center" vertical="center"/>
    </xf>
    <xf numFmtId="182" fontId="52" fillId="0" borderId="80" xfId="2" applyNumberFormat="1" applyFont="1" applyBorder="1" applyAlignment="1">
      <alignment horizontal="center" vertical="center"/>
    </xf>
    <xf numFmtId="0" fontId="12" fillId="3" borderId="81" xfId="0" applyFont="1" applyFill="1" applyBorder="1" applyAlignment="1">
      <alignment horizontal="right" vertical="center" wrapText="1"/>
    </xf>
    <xf numFmtId="0" fontId="51" fillId="3" borderId="82" xfId="0" applyFont="1" applyFill="1" applyBorder="1" applyAlignment="1">
      <alignment horizontal="center" vertical="center" wrapText="1"/>
    </xf>
    <xf numFmtId="0" fontId="12" fillId="3" borderId="83" xfId="0" applyFont="1" applyFill="1" applyBorder="1" applyAlignment="1">
      <alignment horizontal="left" vertical="center" wrapText="1"/>
    </xf>
    <xf numFmtId="0" fontId="53" fillId="9" borderId="0" xfId="0" applyFont="1" applyFill="1" applyAlignment="1">
      <alignment horizontal="center" vertical="center" shrinkToFit="1"/>
    </xf>
    <xf numFmtId="0" fontId="54" fillId="10" borderId="46" xfId="0" applyFont="1" applyFill="1" applyBorder="1" applyAlignment="1">
      <alignment horizontal="center" vertical="center"/>
    </xf>
    <xf numFmtId="0" fontId="0" fillId="0" borderId="1" xfId="0" applyBorder="1" applyAlignment="1">
      <alignment wrapText="1" shrinkToFit="1"/>
    </xf>
    <xf numFmtId="0" fontId="0" fillId="0" borderId="40" xfId="0" applyBorder="1" applyAlignment="1">
      <alignment wrapText="1" shrinkToFit="1"/>
    </xf>
    <xf numFmtId="181" fontId="55" fillId="0" borderId="0" xfId="0" applyNumberFormat="1" applyFont="1" applyAlignment="1">
      <alignment horizontal="left" vertical="center"/>
    </xf>
    <xf numFmtId="14" fontId="13" fillId="0" borderId="66" xfId="0" applyNumberFormat="1" applyFont="1" applyBorder="1" applyAlignment="1">
      <alignment horizontal="center" vertical="center" wrapText="1"/>
    </xf>
    <xf numFmtId="14" fontId="13" fillId="0" borderId="69" xfId="0" applyNumberFormat="1" applyFont="1" applyBorder="1" applyAlignment="1">
      <alignment horizontal="center" vertical="center" wrapText="1"/>
    </xf>
    <xf numFmtId="181" fontId="56" fillId="0" borderId="0" xfId="0" applyNumberFormat="1" applyFont="1" applyAlignment="1">
      <alignment horizontal="left" vertical="center"/>
    </xf>
    <xf numFmtId="0" fontId="12" fillId="11" borderId="4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40" xfId="0" applyFill="1" applyBorder="1"/>
    <xf numFmtId="177" fontId="0" fillId="11" borderId="1" xfId="0" applyNumberFormat="1" applyFill="1" applyBorder="1" applyAlignment="1">
      <alignment horizontal="center" vertical="center"/>
    </xf>
    <xf numFmtId="177" fontId="0" fillId="11" borderId="40" xfId="0" applyNumberFormat="1" applyFill="1" applyBorder="1" applyAlignment="1">
      <alignment horizontal="center" vertical="center"/>
    </xf>
    <xf numFmtId="2" fontId="0" fillId="11" borderId="1" xfId="0" applyNumberFormat="1" applyFill="1" applyBorder="1" applyAlignment="1">
      <alignment horizontal="center" vertical="center"/>
    </xf>
    <xf numFmtId="2" fontId="0" fillId="11" borderId="40" xfId="0" applyNumberFormat="1" applyFill="1" applyBorder="1" applyAlignment="1">
      <alignment horizontal="center" vertical="center"/>
    </xf>
    <xf numFmtId="0" fontId="12" fillId="11" borderId="37" xfId="0" applyFont="1" applyFill="1" applyBorder="1" applyAlignment="1">
      <alignment horizontal="center" vertical="center"/>
    </xf>
    <xf numFmtId="2" fontId="0" fillId="11" borderId="11" xfId="0" applyNumberFormat="1" applyFill="1" applyBorder="1" applyAlignment="1">
      <alignment horizontal="center" vertical="center"/>
    </xf>
    <xf numFmtId="2" fontId="0" fillId="11" borderId="18" xfId="0" applyNumberFormat="1" applyFill="1" applyBorder="1" applyAlignment="1">
      <alignment horizontal="center" vertical="center"/>
    </xf>
    <xf numFmtId="0" fontId="57" fillId="0" borderId="66" xfId="0" applyNumberFormat="1" applyFont="1" applyBorder="1" applyAlignment="1">
      <alignment horizontal="center" vertical="center" wrapText="1"/>
    </xf>
    <xf numFmtId="0" fontId="57" fillId="0" borderId="69" xfId="0" applyNumberFormat="1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/>
    </xf>
    <xf numFmtId="0" fontId="59" fillId="12" borderId="82" xfId="0" applyFont="1" applyFill="1" applyBorder="1" applyAlignment="1">
      <alignment vertical="center"/>
    </xf>
    <xf numFmtId="0" fontId="60" fillId="12" borderId="81" xfId="0" applyFont="1" applyFill="1" applyBorder="1" applyAlignment="1">
      <alignment vertical="center"/>
    </xf>
    <xf numFmtId="0" fontId="13" fillId="13" borderId="83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176" fontId="2" fillId="0" borderId="27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15" xfId="0" applyNumberFormat="1" applyFont="1" applyBorder="1" applyAlignment="1">
      <alignment horizontal="center" vertical="center"/>
    </xf>
    <xf numFmtId="176" fontId="2" fillId="0" borderId="53" xfId="0" applyNumberFormat="1" applyFont="1" applyBorder="1" applyAlignment="1">
      <alignment horizontal="center" vertical="center"/>
    </xf>
    <xf numFmtId="176" fontId="2" fillId="0" borderId="54" xfId="0" applyNumberFormat="1" applyFont="1" applyBorder="1" applyAlignment="1">
      <alignment horizontal="center" vertical="center"/>
    </xf>
    <xf numFmtId="176" fontId="2" fillId="0" borderId="55" xfId="0" applyNumberFormat="1" applyFont="1" applyBorder="1" applyAlignment="1">
      <alignment horizontal="center" vertical="center"/>
    </xf>
    <xf numFmtId="0" fontId="32" fillId="2" borderId="26" xfId="0" applyFont="1" applyFill="1" applyBorder="1" applyAlignment="1">
      <alignment horizontal="center" vertical="center"/>
    </xf>
    <xf numFmtId="0" fontId="32" fillId="2" borderId="53" xfId="0" applyFont="1" applyFill="1" applyBorder="1" applyAlignment="1">
      <alignment horizontal="center" vertical="center"/>
    </xf>
    <xf numFmtId="0" fontId="20" fillId="5" borderId="38" xfId="0" applyFont="1" applyFill="1" applyBorder="1" applyAlignment="1">
      <alignment horizontal="center" vertical="center"/>
    </xf>
    <xf numFmtId="0" fontId="20" fillId="5" borderId="28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29" fillId="5" borderId="38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34" xfId="0" applyNumberFormat="1" applyFont="1" applyBorder="1" applyAlignment="1">
      <alignment horizontal="center" vertical="center"/>
    </xf>
    <xf numFmtId="176" fontId="2" fillId="0" borderId="35" xfId="0" applyNumberFormat="1" applyFont="1" applyBorder="1" applyAlignment="1">
      <alignment horizontal="center" vertical="center"/>
    </xf>
    <xf numFmtId="176" fontId="2" fillId="0" borderId="3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8" xfId="0" applyNumberFormat="1" applyFont="1" applyBorder="1" applyAlignment="1">
      <alignment horizontal="center" vertical="center"/>
    </xf>
    <xf numFmtId="2" fontId="2" fillId="5" borderId="25" xfId="0" applyNumberFormat="1" applyFont="1" applyFill="1" applyBorder="1" applyAlignment="1">
      <alignment horizontal="center" vertical="center"/>
    </xf>
    <xf numFmtId="2" fontId="2" fillId="5" borderId="34" xfId="0" applyNumberFormat="1" applyFont="1" applyFill="1" applyBorder="1" applyAlignment="1">
      <alignment horizontal="center" vertical="center"/>
    </xf>
    <xf numFmtId="2" fontId="2" fillId="5" borderId="35" xfId="0" applyNumberFormat="1" applyFont="1" applyFill="1" applyBorder="1" applyAlignment="1">
      <alignment horizontal="center" vertical="center"/>
    </xf>
    <xf numFmtId="2" fontId="2" fillId="5" borderId="36" xfId="0" applyNumberFormat="1" applyFont="1" applyFill="1" applyBorder="1" applyAlignment="1">
      <alignment horizontal="center" vertical="center"/>
    </xf>
    <xf numFmtId="2" fontId="2" fillId="5" borderId="56" xfId="0" applyNumberFormat="1" applyFont="1" applyFill="1" applyBorder="1" applyAlignment="1">
      <alignment horizontal="center" vertical="center"/>
    </xf>
    <xf numFmtId="2" fontId="2" fillId="5" borderId="51" xfId="0" applyNumberFormat="1" applyFont="1" applyFill="1" applyBorder="1" applyAlignment="1">
      <alignment horizontal="center" vertical="center"/>
    </xf>
    <xf numFmtId="2" fontId="2" fillId="5" borderId="52" xfId="0" applyNumberFormat="1" applyFont="1" applyFill="1" applyBorder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3">
    <dxf>
      <font>
        <color theme="0"/>
      </font>
    </dxf>
    <dxf>
      <fill>
        <patternFill>
          <bgColor theme="1" tint="0.24994659260841701"/>
        </patternFill>
      </fill>
    </dxf>
    <dxf>
      <fill>
        <patternFill>
          <bgColor theme="1" tint="0.14996795556505021"/>
        </patternFill>
      </fill>
    </dxf>
  </dxfs>
  <tableStyles count="1" defaultTableStyle="TableStyleMedium2" defaultPivotStyle="PivotStyleLight16">
    <tableStyle name="Invisible" pivot="0" table="0" count="0" xr9:uid="{8D2B4ED6-DBC1-4998-AAE9-B5AD17595C4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Radio" checked="Checked" firstButton="1" fmlaLink="$G$9" lockText="1"/>
</file>

<file path=xl/ctrlProps/ctrlProp2.xml><?xml version="1.0" encoding="utf-8"?>
<formControlPr xmlns="http://schemas.microsoft.com/office/spreadsheetml/2009/9/main" objectType="Radio" firstButton="1" fmlaLink="$D$30" lockText="1"/>
</file>

<file path=xl/ctrlProps/ctrlProp3.xml><?xml version="1.0" encoding="utf-8"?>
<formControlPr xmlns="http://schemas.microsoft.com/office/spreadsheetml/2009/9/main" objectType="Radio" firstButton="1" fmlaLink="$E$30" lockText="1"/>
</file>

<file path=xl/ctrlProps/ctrlProp4.xml><?xml version="1.0" encoding="utf-8"?>
<formControlPr xmlns="http://schemas.microsoft.com/office/spreadsheetml/2009/9/main" objectType="Radio" checked="Checked" lockText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lockText="1"/>
</file>

<file path=xl/ctrlProps/ctrlProp9.xml><?xml version="1.0" encoding="utf-8"?>
<formControlPr xmlns="http://schemas.microsoft.com/office/spreadsheetml/2009/9/main" objectType="Radio" checked="Checked" lockText="1"/>
</file>

<file path=xl/ctrlProps/ctrlProp10.xml><?xml version="1.0" encoding="utf-8"?>
<formControlPr xmlns="http://schemas.microsoft.com/office/spreadsheetml/2009/9/main" objectType="Radio" firstButton="1" fmlaLink="$D$29" lockText="1"/>
</file>

<file path=xl/ctrlProps/ctrlProp11.xml><?xml version="1.0" encoding="utf-8"?>
<formControlPr xmlns="http://schemas.microsoft.com/office/spreadsheetml/2009/9/main" objectType="Radio" checked="Checked" lockText="1"/>
</file>

<file path=xl/ctrlProps/ctrlProp12.xml><?xml version="1.0" encoding="utf-8"?>
<formControlPr xmlns="http://schemas.microsoft.com/office/spreadsheetml/2009/9/main" objectType="Spin" dx="22" fmlaLink="$F$32" max="15" min="1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352425</xdr:colOff>
          <xdr:row>8</xdr:row>
          <xdr:rowOff>57150</xdr:rowOff>
        </xdr:from>
        <xdr:to>
          <xdr:col>5</xdr:col>
          <xdr:colOff>828675</xdr:colOff>
          <xdr:row>9</xdr:row>
          <xdr:rowOff>19050</xdr:rowOff>
        </xdr:to>
        <xdr:sp macro="" textlink="">
          <xdr:nvSpPr>
            <xdr:cNvPr id="5122" name="Option 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0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是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30</xdr:row>
          <xdr:rowOff>47625</xdr:rowOff>
        </xdr:from>
        <xdr:to>
          <xdr:col>3</xdr:col>
          <xdr:colOff>838200</xdr:colOff>
          <xdr:row>30</xdr:row>
          <xdr:rowOff>295275</xdr:rowOff>
        </xdr:to>
        <xdr:sp macro="" textlink="">
          <xdr:nvSpPr>
            <xdr:cNvPr id="5123" name="Option 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0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30</xdr:row>
          <xdr:rowOff>38100</xdr:rowOff>
        </xdr:from>
        <xdr:to>
          <xdr:col>4</xdr:col>
          <xdr:colOff>819150</xdr:colOff>
          <xdr:row>30</xdr:row>
          <xdr:rowOff>285750</xdr:rowOff>
        </xdr:to>
        <xdr:sp macro="" textlink="">
          <xdr:nvSpPr>
            <xdr:cNvPr id="5124" name="Option 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0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31</xdr:row>
          <xdr:rowOff>28575</xdr:rowOff>
        </xdr:from>
        <xdr:to>
          <xdr:col>3</xdr:col>
          <xdr:colOff>809625</xdr:colOff>
          <xdr:row>31</xdr:row>
          <xdr:rowOff>276225</xdr:rowOff>
        </xdr:to>
        <xdr:sp macro="" textlink="">
          <xdr:nvSpPr>
            <xdr:cNvPr id="5125" name="Option 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0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628650</xdr:colOff>
          <xdr:row>30</xdr:row>
          <xdr:rowOff>295275</xdr:rowOff>
        </xdr:from>
        <xdr:to>
          <xdr:col>5</xdr:col>
          <xdr:colOff>885825</xdr:colOff>
          <xdr:row>32</xdr:row>
          <xdr:rowOff>9525</xdr:rowOff>
        </xdr:to>
        <xdr:sp macro="" textlink="">
          <xdr:nvSpPr>
            <xdr:cNvPr id="5128" name="Spinner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0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7</xdr:row>
          <xdr:rowOff>152400</xdr:rowOff>
        </xdr:from>
        <xdr:to>
          <xdr:col>5</xdr:col>
          <xdr:colOff>1447800</xdr:colOff>
          <xdr:row>9</xdr:row>
          <xdr:rowOff>76200</xdr:rowOff>
        </xdr:to>
        <xdr:sp macro="" textlink="">
          <xdr:nvSpPr>
            <xdr:cNvPr id="5129" name="Group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0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新址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29</xdr:row>
          <xdr:rowOff>114300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30" name="Group Box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0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會員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114300</xdr:rowOff>
        </xdr:from>
        <xdr:to>
          <xdr:col>5</xdr:col>
          <xdr:colOff>0</xdr:colOff>
          <xdr:row>32</xdr:row>
          <xdr:rowOff>28575</xdr:rowOff>
        </xdr:to>
        <xdr:sp macro="" textlink="">
          <xdr:nvSpPr>
            <xdr:cNvPr id="5131" name="Group Box 11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0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非會員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895350</xdr:colOff>
          <xdr:row>8</xdr:row>
          <xdr:rowOff>38100</xdr:rowOff>
        </xdr:from>
        <xdr:to>
          <xdr:col>5</xdr:col>
          <xdr:colOff>1371600</xdr:colOff>
          <xdr:row>9</xdr:row>
          <xdr:rowOff>0</xdr:rowOff>
        </xdr:to>
        <xdr:sp macro="" textlink="">
          <xdr:nvSpPr>
            <xdr:cNvPr id="5132" name="Option Button 12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0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否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104775</xdr:colOff>
          <xdr:row>31</xdr:row>
          <xdr:rowOff>9525</xdr:rowOff>
        </xdr:from>
        <xdr:to>
          <xdr:col>4</xdr:col>
          <xdr:colOff>819150</xdr:colOff>
          <xdr:row>31</xdr:row>
          <xdr:rowOff>257175</xdr:rowOff>
        </xdr:to>
        <xdr:sp macro="" textlink="">
          <xdr:nvSpPr>
            <xdr:cNvPr id="5133" name="Option Butto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0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476250</xdr:colOff>
          <xdr:row>28</xdr:row>
          <xdr:rowOff>133350</xdr:rowOff>
        </xdr:from>
        <xdr:to>
          <xdr:col>3</xdr:col>
          <xdr:colOff>1028700</xdr:colOff>
          <xdr:row>28</xdr:row>
          <xdr:rowOff>381000</xdr:rowOff>
        </xdr:to>
        <xdr:sp macro="" textlink="">
          <xdr:nvSpPr>
            <xdr:cNvPr id="5134" name="Option Button 14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0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會員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1152525</xdr:colOff>
          <xdr:row>28</xdr:row>
          <xdr:rowOff>133350</xdr:rowOff>
        </xdr:from>
        <xdr:to>
          <xdr:col>4</xdr:col>
          <xdr:colOff>523875</xdr:colOff>
          <xdr:row>28</xdr:row>
          <xdr:rowOff>381000</xdr:rowOff>
        </xdr:to>
        <xdr:sp macro="" textlink="">
          <xdr:nvSpPr>
            <xdr:cNvPr id="5135" name="Option Button 15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0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TW" altLang="en-US" sz="900" b="0" i="0" u="none" strike="noStrike" baseline="0">
                  <a:solidFill>
                    <a:srgbClr val="000000"/>
                  </a:solidFill>
                  <a:latin typeface="Microsoft JhengHei UI"/>
                  <a:ea typeface="Microsoft JhengHei UI"/>
                </a:rPr>
                <a:t>非會員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hyperlink" Target="mailto:xx@yyyy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473C-E473-4596-8AFA-F07E9FE71AE3}">
  <sheetPr codeName="Sheet1">
    <tabColor theme="5" tint="0.59999389629810485"/>
  </sheetPr>
  <dimension ref="B1:P33"/>
  <sheetViews>
    <sheetView topLeftCell="A10" zoomScale="130" zoomScaleNormal="130" workbookViewId="0">
      <selection activeCell="C16" sqref="C16"/>
    </sheetView>
  </sheetViews>
  <sheetFormatPr defaultRowHeight="15.75" x14ac:dyDescent="0.25"/>
  <cols>
    <col min="1" max="1" width="3.28515625" customWidth="1"/>
    <col min="2" max="2" width="2.7109375" customWidth="1"/>
    <col min="3" max="5" width="17.7109375" customWidth="1"/>
    <col min="6" max="6" width="21.85546875" customWidth="1"/>
    <col min="7" max="7" width="3.28515625" customWidth="1"/>
    <col min="10" max="12" width="16.28515625" customWidth="1"/>
  </cols>
  <sheetData>
    <row r="1" spans="2:16" ht="16.5" thickBot="1" x14ac:dyDescent="0.3"/>
    <row r="2" spans="2:16" ht="6.75" customHeight="1" thickBot="1" x14ac:dyDescent="0.3">
      <c r="B2" s="127"/>
      <c r="C2" s="128"/>
      <c r="D2" s="128"/>
      <c r="E2" s="128"/>
      <c r="F2" s="128"/>
      <c r="G2" s="129"/>
    </row>
    <row r="3" spans="2:16" ht="25.5" customHeight="1" thickTop="1" thickBot="1" x14ac:dyDescent="0.3">
      <c r="B3" s="130"/>
      <c r="C3" s="200" t="s">
        <v>337</v>
      </c>
      <c r="D3" s="199"/>
      <c r="E3" s="199"/>
      <c r="F3" s="201" t="s">
        <v>347</v>
      </c>
      <c r="G3" s="132"/>
    </row>
    <row r="4" spans="2:16" ht="23.25" customHeight="1" thickTop="1" x14ac:dyDescent="0.25">
      <c r="B4" s="130"/>
      <c r="C4" s="116" t="s">
        <v>338</v>
      </c>
      <c r="D4" s="141" t="s">
        <v>297</v>
      </c>
      <c r="E4" s="131" t="s">
        <v>278</v>
      </c>
      <c r="F4" s="140" t="s">
        <v>329</v>
      </c>
      <c r="G4" s="132"/>
    </row>
    <row r="5" spans="2:16" x14ac:dyDescent="0.25">
      <c r="B5" s="130"/>
      <c r="C5" s="205" t="s">
        <v>281</v>
      </c>
      <c r="D5" s="206"/>
      <c r="E5" s="206"/>
      <c r="F5" s="206"/>
      <c r="G5" s="132"/>
    </row>
    <row r="6" spans="2:16" ht="24.75" customHeight="1" thickBot="1" x14ac:dyDescent="0.3">
      <c r="B6" s="130"/>
      <c r="C6" s="205"/>
      <c r="D6" s="207"/>
      <c r="E6" s="207"/>
      <c r="F6" s="207"/>
      <c r="G6" s="132"/>
    </row>
    <row r="7" spans="2:16" ht="24" customHeight="1" thickTop="1" x14ac:dyDescent="0.25">
      <c r="B7" s="130"/>
      <c r="C7" s="116" t="s">
        <v>298</v>
      </c>
      <c r="D7" s="137">
        <v>44666</v>
      </c>
      <c r="E7" s="126"/>
      <c r="F7" s="126"/>
      <c r="G7" s="132"/>
    </row>
    <row r="8" spans="2:16" x14ac:dyDescent="0.25">
      <c r="B8" s="130"/>
      <c r="C8" s="126"/>
      <c r="D8" s="126"/>
      <c r="E8" s="126"/>
      <c r="F8" s="126"/>
      <c r="G8" s="132"/>
      <c r="M8" s="204"/>
      <c r="N8" s="204"/>
      <c r="O8" s="114"/>
      <c r="P8" s="114"/>
    </row>
    <row r="9" spans="2:16" ht="22.5" customHeight="1" x14ac:dyDescent="0.25">
      <c r="B9" s="130"/>
      <c r="C9" s="116" t="s">
        <v>299</v>
      </c>
      <c r="D9" s="138" t="str">
        <f>IF(G9=2,"","新地址")</f>
        <v>新地址</v>
      </c>
      <c r="E9" s="125" t="s">
        <v>300</v>
      </c>
      <c r="G9" s="139">
        <v>1</v>
      </c>
    </row>
    <row r="10" spans="2:16" ht="22.5" customHeight="1" thickBot="1" x14ac:dyDescent="0.3">
      <c r="B10" s="130"/>
      <c r="C10" s="165" t="s">
        <v>330</v>
      </c>
      <c r="D10" s="136"/>
      <c r="E10" s="136"/>
      <c r="F10" s="136"/>
      <c r="G10" s="132"/>
    </row>
    <row r="11" spans="2:16" ht="36" customHeight="1" thickTop="1" x14ac:dyDescent="0.25">
      <c r="B11" s="130"/>
      <c r="C11" s="142" t="s">
        <v>279</v>
      </c>
      <c r="D11" s="164" t="s">
        <v>328</v>
      </c>
      <c r="E11" s="116" t="s">
        <v>280</v>
      </c>
      <c r="F11" s="163" t="s">
        <v>331</v>
      </c>
      <c r="G11" s="132"/>
    </row>
    <row r="12" spans="2:16" x14ac:dyDescent="0.25">
      <c r="B12" s="130"/>
      <c r="C12" s="115"/>
      <c r="D12" s="115"/>
      <c r="E12" s="115"/>
      <c r="F12" s="115"/>
      <c r="G12" s="132"/>
    </row>
    <row r="13" spans="2:16" ht="23.25" customHeight="1" thickBot="1" x14ac:dyDescent="0.3">
      <c r="B13" s="130"/>
      <c r="C13" s="115"/>
      <c r="D13" s="203" t="s">
        <v>295</v>
      </c>
      <c r="E13" s="203"/>
      <c r="F13" s="203"/>
      <c r="G13" s="132"/>
    </row>
    <row r="14" spans="2:16" ht="21" customHeight="1" thickTop="1" x14ac:dyDescent="0.25">
      <c r="B14" s="130"/>
      <c r="C14" s="147" t="s">
        <v>197</v>
      </c>
      <c r="D14" s="119" t="s">
        <v>282</v>
      </c>
      <c r="E14" s="120" t="s">
        <v>344</v>
      </c>
      <c r="F14" s="120" t="s">
        <v>346</v>
      </c>
      <c r="G14" s="132"/>
    </row>
    <row r="15" spans="2:16" ht="16.5" x14ac:dyDescent="0.25">
      <c r="B15" s="130"/>
      <c r="C15" s="121" t="s">
        <v>283</v>
      </c>
      <c r="D15" s="113" t="s">
        <v>339</v>
      </c>
      <c r="E15" s="182">
        <v>43580</v>
      </c>
      <c r="F15" s="196" t="str">
        <f>IF(E15="","",審查報告!$E$23)</f>
        <v>通過</v>
      </c>
      <c r="G15" s="132"/>
    </row>
    <row r="16" spans="2:16" ht="16.5" x14ac:dyDescent="0.25">
      <c r="B16" s="130"/>
      <c r="C16" s="121" t="s">
        <v>285</v>
      </c>
      <c r="D16" s="113"/>
      <c r="E16" s="182"/>
      <c r="F16" s="196" t="str">
        <f>IF(E16="","",審查報告!$E$23)</f>
        <v/>
      </c>
      <c r="G16" s="132"/>
    </row>
    <row r="17" spans="2:7" ht="16.5" x14ac:dyDescent="0.25">
      <c r="B17" s="130"/>
      <c r="C17" s="121" t="s">
        <v>287</v>
      </c>
      <c r="D17" s="113" t="s">
        <v>340</v>
      </c>
      <c r="E17" s="182">
        <v>43580</v>
      </c>
      <c r="F17" s="196" t="str">
        <f>IF(E17="","",審查報告!$E$23)</f>
        <v>通過</v>
      </c>
      <c r="G17" s="132"/>
    </row>
    <row r="18" spans="2:7" ht="16.5" x14ac:dyDescent="0.25">
      <c r="B18" s="130"/>
      <c r="C18" s="121" t="s">
        <v>289</v>
      </c>
      <c r="D18" s="113"/>
      <c r="E18" s="182"/>
      <c r="F18" s="196" t="str">
        <f>IF(E18="","",審查報告!$E$23)</f>
        <v/>
      </c>
      <c r="G18" s="132"/>
    </row>
    <row r="19" spans="2:7" ht="16.5" x14ac:dyDescent="0.25">
      <c r="B19" s="130"/>
      <c r="C19" s="121" t="s">
        <v>291</v>
      </c>
      <c r="D19" s="113" t="s">
        <v>341</v>
      </c>
      <c r="E19" s="182">
        <v>43580</v>
      </c>
      <c r="F19" s="196" t="str">
        <f>IF(E19="","",審查報告!$E$23)</f>
        <v>通過</v>
      </c>
      <c r="G19" s="132"/>
    </row>
    <row r="20" spans="2:7" ht="16.5" x14ac:dyDescent="0.25">
      <c r="B20" s="130"/>
      <c r="C20" s="121" t="s">
        <v>293</v>
      </c>
      <c r="D20" s="113"/>
      <c r="E20" s="182"/>
      <c r="F20" s="196" t="str">
        <f>IF(E20="","",審查報告!$E$23)</f>
        <v/>
      </c>
      <c r="G20" s="132"/>
    </row>
    <row r="21" spans="2:7" ht="16.5" x14ac:dyDescent="0.25">
      <c r="B21" s="130"/>
      <c r="C21" s="121" t="s">
        <v>284</v>
      </c>
      <c r="D21" s="113"/>
      <c r="E21" s="182"/>
      <c r="F21" s="196" t="str">
        <f>IF(E21="","",審查報告!$E$23)</f>
        <v/>
      </c>
      <c r="G21" s="132"/>
    </row>
    <row r="22" spans="2:7" ht="16.5" x14ac:dyDescent="0.25">
      <c r="B22" s="130"/>
      <c r="C22" s="121" t="s">
        <v>286</v>
      </c>
      <c r="D22" s="113"/>
      <c r="E22" s="182"/>
      <c r="F22" s="196" t="str">
        <f>IF(E22="","",審查報告!$E$23)</f>
        <v/>
      </c>
      <c r="G22" s="132"/>
    </row>
    <row r="23" spans="2:7" ht="16.5" x14ac:dyDescent="0.25">
      <c r="B23" s="130"/>
      <c r="C23" s="121" t="s">
        <v>288</v>
      </c>
      <c r="D23" s="113" t="s">
        <v>342</v>
      </c>
      <c r="E23" s="182">
        <v>43580</v>
      </c>
      <c r="F23" s="196" t="str">
        <f>IF(E23="","",審查報告!$E$23)</f>
        <v>通過</v>
      </c>
      <c r="G23" s="132"/>
    </row>
    <row r="24" spans="2:7" ht="16.5" x14ac:dyDescent="0.25">
      <c r="B24" s="130"/>
      <c r="C24" s="121" t="s">
        <v>290</v>
      </c>
      <c r="D24" s="113"/>
      <c r="E24" s="182"/>
      <c r="F24" s="196" t="str">
        <f>IF(E24="","",審查報告!$E$23)</f>
        <v/>
      </c>
      <c r="G24" s="132"/>
    </row>
    <row r="25" spans="2:7" ht="16.5" x14ac:dyDescent="0.25">
      <c r="B25" s="130"/>
      <c r="C25" s="121" t="s">
        <v>292</v>
      </c>
      <c r="D25" s="113"/>
      <c r="E25" s="182"/>
      <c r="F25" s="196" t="str">
        <f>IF(E25="","",審查報告!$E$23)</f>
        <v/>
      </c>
      <c r="G25" s="132"/>
    </row>
    <row r="26" spans="2:7" ht="17.25" thickBot="1" x14ac:dyDescent="0.3">
      <c r="B26" s="130"/>
      <c r="C26" s="122" t="s">
        <v>294</v>
      </c>
      <c r="D26" s="123" t="s">
        <v>343</v>
      </c>
      <c r="E26" s="183">
        <v>43580</v>
      </c>
      <c r="F26" s="197" t="str">
        <f>IF(E26="","",審查報告!$E$23)</f>
        <v>通過</v>
      </c>
      <c r="G26" s="132"/>
    </row>
    <row r="27" spans="2:7" ht="16.5" thickTop="1" x14ac:dyDescent="0.25">
      <c r="B27" s="130"/>
      <c r="C27" s="115"/>
      <c r="D27" s="115"/>
      <c r="E27" s="115"/>
      <c r="F27" s="115"/>
      <c r="G27" s="132"/>
    </row>
    <row r="28" spans="2:7" ht="36" customHeight="1" thickBot="1" x14ac:dyDescent="0.3">
      <c r="B28" s="130"/>
      <c r="C28" s="202" t="s">
        <v>296</v>
      </c>
      <c r="D28" s="202"/>
      <c r="E28" s="202"/>
      <c r="F28" s="202"/>
      <c r="G28" s="132"/>
    </row>
    <row r="29" spans="2:7" ht="36" customHeight="1" thickTop="1" thickBot="1" x14ac:dyDescent="0.3">
      <c r="B29" s="130"/>
      <c r="C29" s="174" t="s">
        <v>333</v>
      </c>
      <c r="D29" s="175">
        <v>2</v>
      </c>
      <c r="E29" s="176"/>
      <c r="F29" s="168"/>
      <c r="G29" s="132"/>
    </row>
    <row r="30" spans="2:7" ht="24.75" customHeight="1" thickTop="1" thickBot="1" x14ac:dyDescent="0.3">
      <c r="B30" s="130"/>
      <c r="C30" s="169" t="s">
        <v>303</v>
      </c>
      <c r="D30" s="198">
        <v>2</v>
      </c>
      <c r="E30" s="198">
        <v>2</v>
      </c>
      <c r="F30" s="177" t="str" cm="1">
        <f t="array" ref="F30">IF($D$29=1,"會員","非會員")&amp;TEXT(Fee,"應繳  "&amp;"$ 0"&amp;" 元")</f>
        <v>非會員應繳  $ 3600 元</v>
      </c>
      <c r="G30" s="132"/>
    </row>
    <row r="31" spans="2:7" ht="24.75" customHeight="1" thickTop="1" x14ac:dyDescent="0.25">
      <c r="B31" s="130"/>
      <c r="C31" s="166" t="s">
        <v>332</v>
      </c>
      <c r="D31" s="170">
        <v>1200</v>
      </c>
      <c r="E31" s="171">
        <v>1600</v>
      </c>
      <c r="F31" s="181" t="s">
        <v>302</v>
      </c>
      <c r="G31" s="132"/>
    </row>
    <row r="32" spans="2:7" ht="24.75" customHeight="1" thickBot="1" x14ac:dyDescent="0.3">
      <c r="B32" s="130"/>
      <c r="C32" s="167" t="s">
        <v>301</v>
      </c>
      <c r="D32" s="172">
        <v>1500</v>
      </c>
      <c r="E32" s="173">
        <v>1800</v>
      </c>
      <c r="F32" s="184">
        <v>2</v>
      </c>
      <c r="G32" s="139"/>
    </row>
    <row r="33" spans="2:7" ht="17.25" thickTop="1" thickBot="1" x14ac:dyDescent="0.3">
      <c r="B33" s="133"/>
      <c r="C33" s="134"/>
      <c r="D33" s="134"/>
      <c r="E33" s="134"/>
      <c r="F33" s="134"/>
      <c r="G33" s="135"/>
    </row>
  </sheetData>
  <mergeCells count="5">
    <mergeCell ref="C28:F28"/>
    <mergeCell ref="D13:F13"/>
    <mergeCell ref="M8:N8"/>
    <mergeCell ref="C5:C6"/>
    <mergeCell ref="D5:F6"/>
  </mergeCells>
  <phoneticPr fontId="1" type="noConversion"/>
  <conditionalFormatting sqref="E31:E32">
    <cfRule type="expression" dxfId="2" priority="4">
      <formula>$D$29=1</formula>
    </cfRule>
  </conditionalFormatting>
  <conditionalFormatting sqref="D31:D32">
    <cfRule type="expression" dxfId="1" priority="3">
      <formula>$D$29=2</formula>
    </cfRule>
  </conditionalFormatting>
  <conditionalFormatting sqref="F31:F32">
    <cfRule type="expression" dxfId="0" priority="1">
      <formula>AND($D$30=1,$E$30=1)</formula>
    </cfRule>
  </conditionalFormatting>
  <hyperlinks>
    <hyperlink ref="D11" r:id="rId1" xr:uid="{3B21263F-576C-438F-A360-2C3F24C33C48}"/>
  </hyperlinks>
  <pageMargins left="0.7" right="0.7" top="0.75" bottom="0.75" header="0.3" footer="0.3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Option Button 2">
              <controlPr defaultSize="0" autoFill="0" autoLine="0" autoPict="0">
                <anchor moveWithCells="1">
                  <from>
                    <xdr:col>5</xdr:col>
                    <xdr:colOff>352425</xdr:colOff>
                    <xdr:row>8</xdr:row>
                    <xdr:rowOff>57150</xdr:rowOff>
                  </from>
                  <to>
                    <xdr:col>5</xdr:col>
                    <xdr:colOff>828675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Option Button 3">
              <controlPr defaultSize="0" autoFill="0" autoLine="0" autoPict="0">
                <anchor moveWithCells="1">
                  <from>
                    <xdr:col>3</xdr:col>
                    <xdr:colOff>161925</xdr:colOff>
                    <xdr:row>30</xdr:row>
                    <xdr:rowOff>47625</xdr:rowOff>
                  </from>
                  <to>
                    <xdr:col>3</xdr:col>
                    <xdr:colOff>838200</xdr:colOff>
                    <xdr:row>30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Option Button 4">
              <controlPr defaultSize="0" autoFill="0" autoLine="0" autoPict="0">
                <anchor moveWithCells="1">
                  <from>
                    <xdr:col>4</xdr:col>
                    <xdr:colOff>104775</xdr:colOff>
                    <xdr:row>30</xdr:row>
                    <xdr:rowOff>38100</xdr:rowOff>
                  </from>
                  <to>
                    <xdr:col>4</xdr:col>
                    <xdr:colOff>819150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Option Button 5">
              <controlPr defaultSize="0" autoFill="0" autoLine="0" autoPict="0">
                <anchor moveWithCells="1">
                  <from>
                    <xdr:col>3</xdr:col>
                    <xdr:colOff>171450</xdr:colOff>
                    <xdr:row>31</xdr:row>
                    <xdr:rowOff>28575</xdr:rowOff>
                  </from>
                  <to>
                    <xdr:col>3</xdr:col>
                    <xdr:colOff>809625</xdr:colOff>
                    <xdr:row>31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8" name="Group Box 9">
              <controlPr defaultSize="0" autoFill="0" autoPict="0">
                <anchor moveWithCells="1">
                  <from>
                    <xdr:col>5</xdr:col>
                    <xdr:colOff>38100</xdr:colOff>
                    <xdr:row>7</xdr:row>
                    <xdr:rowOff>152400</xdr:rowOff>
                  </from>
                  <to>
                    <xdr:col>5</xdr:col>
                    <xdr:colOff>1447800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9" name="Group Box 10">
              <controlPr defaultSize="0" autoFill="0" autoPict="0">
                <anchor moveWithCells="1">
                  <from>
                    <xdr:col>3</xdr:col>
                    <xdr:colOff>9525</xdr:colOff>
                    <xdr:row>29</xdr:row>
                    <xdr:rowOff>114300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0" name="Group Box 11">
              <controlPr defaultSize="0" autoFill="0" autoPict="0">
                <anchor moveWithCells="1">
                  <from>
                    <xdr:col>4</xdr:col>
                    <xdr:colOff>0</xdr:colOff>
                    <xdr:row>29</xdr:row>
                    <xdr:rowOff>114300</xdr:rowOff>
                  </from>
                  <to>
                    <xdr:col>5</xdr:col>
                    <xdr:colOff>0</xdr:colOff>
                    <xdr:row>32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1" name="Option Button 12">
              <controlPr defaultSize="0" autoFill="0" autoLine="0" autoPict="0">
                <anchor moveWithCells="1">
                  <from>
                    <xdr:col>5</xdr:col>
                    <xdr:colOff>895350</xdr:colOff>
                    <xdr:row>8</xdr:row>
                    <xdr:rowOff>38100</xdr:rowOff>
                  </from>
                  <to>
                    <xdr:col>5</xdr:col>
                    <xdr:colOff>1371600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2" name="Option Button 13">
              <controlPr defaultSize="0" autoFill="0" autoLine="0" autoPict="0">
                <anchor moveWithCells="1">
                  <from>
                    <xdr:col>4</xdr:col>
                    <xdr:colOff>104775</xdr:colOff>
                    <xdr:row>31</xdr:row>
                    <xdr:rowOff>9525</xdr:rowOff>
                  </from>
                  <to>
                    <xdr:col>4</xdr:col>
                    <xdr:colOff>819150</xdr:colOff>
                    <xdr:row>31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3" name="Option Button 14">
              <controlPr defaultSize="0" autoFill="0" autoLine="0" autoPict="0">
                <anchor moveWithCells="1">
                  <from>
                    <xdr:col>3</xdr:col>
                    <xdr:colOff>476250</xdr:colOff>
                    <xdr:row>28</xdr:row>
                    <xdr:rowOff>133350</xdr:rowOff>
                  </from>
                  <to>
                    <xdr:col>3</xdr:col>
                    <xdr:colOff>1028700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4" name="Option Button 15">
              <controlPr defaultSize="0" autoFill="0" autoLine="0" autoPict="0">
                <anchor moveWithCells="1">
                  <from>
                    <xdr:col>3</xdr:col>
                    <xdr:colOff>1152525</xdr:colOff>
                    <xdr:row>28</xdr:row>
                    <xdr:rowOff>133350</xdr:rowOff>
                  </from>
                  <to>
                    <xdr:col>4</xdr:col>
                    <xdr:colOff>523875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5" name="Spinner 8">
              <controlPr defaultSize="0" autoPict="0">
                <anchor moveWithCells="1" sizeWithCells="1">
                  <from>
                    <xdr:col>5</xdr:col>
                    <xdr:colOff>628650</xdr:colOff>
                    <xdr:row>30</xdr:row>
                    <xdr:rowOff>295275</xdr:rowOff>
                  </from>
                  <to>
                    <xdr:col>5</xdr:col>
                    <xdr:colOff>885825</xdr:colOff>
                    <xdr:row>32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8658-6D95-485C-8998-1D4B007B1320}">
  <sheetPr codeName="Sheet2">
    <tabColor theme="9" tint="0.59999389629810485"/>
    <pageSetUpPr fitToPage="1"/>
  </sheetPr>
  <dimension ref="A1:K27"/>
  <sheetViews>
    <sheetView tabSelected="1" zoomScaleNormal="100" workbookViewId="0">
      <selection activeCell="B6" sqref="B6"/>
    </sheetView>
  </sheetViews>
  <sheetFormatPr defaultRowHeight="14.25" x14ac:dyDescent="0.2"/>
  <cols>
    <col min="1" max="1" width="6.5703125" style="1" customWidth="1"/>
    <col min="2" max="2" width="22.28515625" style="1" customWidth="1"/>
    <col min="3" max="3" width="16.85546875" style="1" customWidth="1"/>
    <col min="4" max="4" width="13.7109375" style="1" customWidth="1"/>
    <col min="5" max="5" width="14.42578125" style="1" customWidth="1"/>
    <col min="6" max="6" width="12.5703125" style="1" customWidth="1"/>
    <col min="7" max="7" width="16.140625" style="1" customWidth="1"/>
    <col min="8" max="16384" width="9.140625" style="1"/>
  </cols>
  <sheetData>
    <row r="1" spans="1:11" ht="15" thickBot="1" x14ac:dyDescent="0.25"/>
    <row r="2" spans="1:11" ht="25.5" customHeight="1" thickBot="1" x14ac:dyDescent="0.3">
      <c r="B2" s="148" t="s">
        <v>308</v>
      </c>
      <c r="C2" s="149" t="str">
        <f>書審申請表!$D$4</f>
        <v>陳文魁</v>
      </c>
      <c r="D2" s="124"/>
      <c r="E2" s="124"/>
      <c r="F2" s="150" t="s">
        <v>309</v>
      </c>
      <c r="G2" s="143">
        <f>書審申請表!$D$7</f>
        <v>44666</v>
      </c>
    </row>
    <row r="3" spans="1:11" ht="36" customHeight="1" thickBot="1" x14ac:dyDescent="0.25">
      <c r="B3" s="219" t="s">
        <v>345</v>
      </c>
      <c r="C3" s="220"/>
      <c r="D3" s="220"/>
      <c r="E3" s="220"/>
      <c r="F3" s="151" t="s">
        <v>310</v>
      </c>
      <c r="G3" s="152" t="s">
        <v>311</v>
      </c>
    </row>
    <row r="4" spans="1:11" ht="35.25" customHeight="1" thickBot="1" x14ac:dyDescent="0.25">
      <c r="A4" s="2"/>
      <c r="B4" s="108" t="s">
        <v>326</v>
      </c>
      <c r="C4" s="208" t="s">
        <v>68</v>
      </c>
      <c r="D4" s="208"/>
      <c r="E4" s="208"/>
      <c r="F4" s="109">
        <v>9</v>
      </c>
      <c r="G4" s="244">
        <f>A點</f>
        <v>1</v>
      </c>
      <c r="J4" s="110" t="s">
        <v>249</v>
      </c>
      <c r="K4" s="110" t="s">
        <v>250</v>
      </c>
    </row>
    <row r="5" spans="1:11" ht="35.25" customHeight="1" thickBot="1" x14ac:dyDescent="0.25">
      <c r="A5" s="2"/>
      <c r="B5" s="108" t="s">
        <v>312</v>
      </c>
      <c r="C5" s="208" t="s">
        <v>96</v>
      </c>
      <c r="D5" s="208"/>
      <c r="E5" s="208"/>
      <c r="F5" s="109">
        <v>10.8</v>
      </c>
      <c r="G5" s="244">
        <f>B點</f>
        <v>0.3</v>
      </c>
      <c r="J5" s="110" t="s">
        <v>251</v>
      </c>
      <c r="K5" s="110" t="s">
        <v>252</v>
      </c>
    </row>
    <row r="6" spans="1:11" ht="56.25" customHeight="1" thickBot="1" x14ac:dyDescent="0.25">
      <c r="A6" s="2"/>
      <c r="B6" s="108" t="s">
        <v>313</v>
      </c>
      <c r="C6" s="208" t="s">
        <v>69</v>
      </c>
      <c r="D6" s="208"/>
      <c r="E6" s="208"/>
      <c r="F6" s="109">
        <v>10.8</v>
      </c>
      <c r="G6" s="244">
        <f>C點</f>
        <v>6.5250000000000004</v>
      </c>
      <c r="J6" s="110" t="s">
        <v>253</v>
      </c>
      <c r="K6" s="110" t="s">
        <v>254</v>
      </c>
    </row>
    <row r="7" spans="1:11" ht="56.25" customHeight="1" thickBot="1" x14ac:dyDescent="0.25">
      <c r="A7" s="2"/>
      <c r="B7" s="108" t="s">
        <v>314</v>
      </c>
      <c r="C7" s="208" t="s">
        <v>70</v>
      </c>
      <c r="D7" s="208"/>
      <c r="E7" s="208"/>
      <c r="F7" s="109">
        <v>9</v>
      </c>
      <c r="G7" s="244">
        <f>D點</f>
        <v>3</v>
      </c>
      <c r="J7" s="110" t="s">
        <v>255</v>
      </c>
      <c r="K7" s="110" t="s">
        <v>256</v>
      </c>
    </row>
    <row r="8" spans="1:11" ht="35.25" customHeight="1" thickBot="1" x14ac:dyDescent="0.25">
      <c r="A8" s="2"/>
      <c r="B8" s="108" t="s">
        <v>92</v>
      </c>
      <c r="C8" s="208" t="s">
        <v>71</v>
      </c>
      <c r="D8" s="208"/>
      <c r="E8" s="208"/>
      <c r="F8" s="109">
        <v>11</v>
      </c>
      <c r="G8" s="244">
        <f>E點</f>
        <v>0.5</v>
      </c>
      <c r="J8" s="110" t="s">
        <v>257</v>
      </c>
      <c r="K8" s="110" t="s">
        <v>258</v>
      </c>
    </row>
    <row r="9" spans="1:11" ht="35.25" customHeight="1" thickBot="1" x14ac:dyDescent="0.25">
      <c r="A9" s="2"/>
      <c r="B9" s="108" t="s">
        <v>93</v>
      </c>
      <c r="C9" s="208" t="s">
        <v>72</v>
      </c>
      <c r="D9" s="208"/>
      <c r="E9" s="208"/>
      <c r="F9" s="109">
        <v>8</v>
      </c>
      <c r="G9" s="244">
        <f>F點</f>
        <v>6</v>
      </c>
      <c r="J9" s="110" t="s">
        <v>259</v>
      </c>
      <c r="K9" s="110" t="s">
        <v>260</v>
      </c>
    </row>
    <row r="10" spans="1:11" ht="35.25" customHeight="1" thickBot="1" x14ac:dyDescent="0.25">
      <c r="A10" s="2"/>
      <c r="B10" s="108" t="s">
        <v>315</v>
      </c>
      <c r="C10" s="209" t="s">
        <v>73</v>
      </c>
      <c r="D10" s="210"/>
      <c r="E10" s="211"/>
      <c r="F10" s="109">
        <v>6</v>
      </c>
      <c r="G10" s="244">
        <f>G點</f>
        <v>2</v>
      </c>
      <c r="J10" s="110" t="s">
        <v>261</v>
      </c>
      <c r="K10" s="110" t="s">
        <v>262</v>
      </c>
    </row>
    <row r="11" spans="1:11" ht="56.25" customHeight="1" thickBot="1" x14ac:dyDescent="0.25">
      <c r="A11" s="2"/>
      <c r="B11" s="108" t="s">
        <v>316</v>
      </c>
      <c r="C11" s="208" t="s">
        <v>74</v>
      </c>
      <c r="D11" s="208"/>
      <c r="E11" s="208"/>
      <c r="F11" s="109">
        <v>5</v>
      </c>
      <c r="G11" s="244">
        <f>H點</f>
        <v>0.25</v>
      </c>
      <c r="J11" s="110" t="s">
        <v>263</v>
      </c>
      <c r="K11" s="110" t="s">
        <v>264</v>
      </c>
    </row>
    <row r="12" spans="1:11" s="24" customFormat="1" ht="20.25" customHeight="1" thickBot="1" x14ac:dyDescent="0.25">
      <c r="A12" s="2"/>
      <c r="B12" s="108" t="s">
        <v>317</v>
      </c>
      <c r="C12" s="212" t="s">
        <v>75</v>
      </c>
      <c r="D12" s="212"/>
      <c r="E12" s="212"/>
      <c r="F12" s="109">
        <v>3.6</v>
      </c>
      <c r="G12" s="244">
        <f>I點</f>
        <v>0.75</v>
      </c>
      <c r="J12" s="111" t="s">
        <v>265</v>
      </c>
      <c r="K12" s="111" t="s">
        <v>266</v>
      </c>
    </row>
    <row r="13" spans="1:11" s="24" customFormat="1" ht="20.25" customHeight="1" x14ac:dyDescent="0.2">
      <c r="A13" s="2"/>
      <c r="B13" s="107" t="s">
        <v>318</v>
      </c>
      <c r="C13" s="41" t="s">
        <v>53</v>
      </c>
      <c r="D13" s="42" t="s">
        <v>54</v>
      </c>
      <c r="E13" s="43" t="s">
        <v>55</v>
      </c>
      <c r="F13" s="213">
        <v>9</v>
      </c>
      <c r="G13" s="245">
        <f>J點</f>
        <v>4</v>
      </c>
      <c r="J13" s="111" t="s">
        <v>267</v>
      </c>
      <c r="K13" s="111" t="s">
        <v>268</v>
      </c>
    </row>
    <row r="14" spans="1:11" s="24" customFormat="1" ht="20.25" customHeight="1" x14ac:dyDescent="0.2">
      <c r="A14" s="2"/>
      <c r="B14" s="8" t="s">
        <v>325</v>
      </c>
      <c r="C14" s="38" t="s">
        <v>63</v>
      </c>
      <c r="D14" s="39" t="s">
        <v>56</v>
      </c>
      <c r="E14" s="40" t="s">
        <v>63</v>
      </c>
      <c r="F14" s="214"/>
      <c r="G14" s="246"/>
      <c r="J14" s="111" t="s">
        <v>276</v>
      </c>
      <c r="K14" s="111" t="s">
        <v>277</v>
      </c>
    </row>
    <row r="15" spans="1:11" s="24" customFormat="1" ht="20.25" customHeight="1" x14ac:dyDescent="0.2">
      <c r="A15" s="2"/>
      <c r="B15" s="8" t="s">
        <v>305</v>
      </c>
      <c r="C15" s="38" t="s">
        <v>64</v>
      </c>
      <c r="D15" s="39" t="s">
        <v>63</v>
      </c>
      <c r="E15" s="40" t="s">
        <v>38</v>
      </c>
      <c r="F15" s="214"/>
      <c r="G15" s="246"/>
    </row>
    <row r="16" spans="1:11" s="24" customFormat="1" ht="20.25" customHeight="1" x14ac:dyDescent="0.2">
      <c r="A16" s="2"/>
      <c r="B16" s="11" t="s">
        <v>306</v>
      </c>
      <c r="C16" s="38" t="s">
        <v>65</v>
      </c>
      <c r="D16" s="39" t="s">
        <v>66</v>
      </c>
      <c r="E16" s="40" t="s">
        <v>64</v>
      </c>
      <c r="F16" s="214"/>
      <c r="G16" s="246"/>
    </row>
    <row r="17" spans="1:7" s="24" customFormat="1" ht="20.25" customHeight="1" thickBot="1" x14ac:dyDescent="0.25">
      <c r="A17" s="2"/>
      <c r="B17" s="12" t="s">
        <v>307</v>
      </c>
      <c r="C17" s="35" t="s">
        <v>64</v>
      </c>
      <c r="D17" s="36" t="s">
        <v>64</v>
      </c>
      <c r="E17" s="37" t="s">
        <v>38</v>
      </c>
      <c r="F17" s="215"/>
      <c r="G17" s="247"/>
    </row>
    <row r="18" spans="1:7" s="24" customFormat="1" ht="20.25" customHeight="1" x14ac:dyDescent="0.2">
      <c r="A18" s="2"/>
      <c r="B18" s="48" t="s">
        <v>94</v>
      </c>
      <c r="C18" s="41" t="s">
        <v>57</v>
      </c>
      <c r="D18" s="42" t="s">
        <v>58</v>
      </c>
      <c r="E18" s="43" t="s">
        <v>59</v>
      </c>
      <c r="F18" s="216">
        <v>1.5</v>
      </c>
      <c r="G18" s="248">
        <f>K點</f>
        <v>1</v>
      </c>
    </row>
    <row r="19" spans="1:7" s="24" customFormat="1" ht="20.25" customHeight="1" x14ac:dyDescent="0.2">
      <c r="A19" s="2"/>
      <c r="B19" s="11" t="s">
        <v>327</v>
      </c>
      <c r="C19" s="32" t="s">
        <v>63</v>
      </c>
      <c r="D19" s="33" t="s">
        <v>64</v>
      </c>
      <c r="E19" s="34" t="s">
        <v>67</v>
      </c>
      <c r="F19" s="217"/>
      <c r="G19" s="249"/>
    </row>
    <row r="20" spans="1:7" s="24" customFormat="1" ht="20.25" customHeight="1" x14ac:dyDescent="0.2">
      <c r="A20" s="2"/>
      <c r="B20" s="11" t="s">
        <v>319</v>
      </c>
      <c r="C20" s="32" t="s">
        <v>63</v>
      </c>
      <c r="D20" s="33" t="s">
        <v>64</v>
      </c>
      <c r="E20" s="34" t="s">
        <v>67</v>
      </c>
      <c r="F20" s="217"/>
      <c r="G20" s="249"/>
    </row>
    <row r="21" spans="1:7" s="24" customFormat="1" ht="20.25" customHeight="1" thickBot="1" x14ac:dyDescent="0.25">
      <c r="A21" s="2"/>
      <c r="B21" s="12" t="s">
        <v>320</v>
      </c>
      <c r="C21" s="35" t="s">
        <v>63</v>
      </c>
      <c r="D21" s="36" t="s">
        <v>64</v>
      </c>
      <c r="E21" s="37" t="s">
        <v>67</v>
      </c>
      <c r="F21" s="218"/>
      <c r="G21" s="250"/>
    </row>
    <row r="22" spans="1:7" ht="3" customHeight="1" thickBot="1" x14ac:dyDescent="0.25">
      <c r="A22" s="2"/>
      <c r="B22" s="3"/>
    </row>
    <row r="23" spans="1:7" ht="28.5" customHeight="1" thickBot="1" x14ac:dyDescent="0.25">
      <c r="A23" s="2"/>
      <c r="B23" s="3"/>
      <c r="D23" s="153" t="s">
        <v>321</v>
      </c>
      <c r="E23" s="117" t="str">
        <f>IF($G$23&gt;18,"通過","未通過")</f>
        <v>通過</v>
      </c>
      <c r="F23" s="153" t="s">
        <v>322</v>
      </c>
      <c r="G23" s="118">
        <f>SUM($G$4:$G$21)</f>
        <v>25.324999999999999</v>
      </c>
    </row>
    <row r="24" spans="1:7" ht="5.25" customHeight="1" thickBot="1" x14ac:dyDescent="0.25">
      <c r="A24" s="2"/>
    </row>
    <row r="25" spans="1:7" ht="19.5" x14ac:dyDescent="0.2">
      <c r="A25" s="2"/>
      <c r="D25" s="154" t="s">
        <v>323</v>
      </c>
      <c r="E25" s="155" t="s">
        <v>124</v>
      </c>
      <c r="F25" s="156" t="s">
        <v>324</v>
      </c>
      <c r="G25" s="144">
        <v>44671</v>
      </c>
    </row>
    <row r="26" spans="1:7" ht="19.5" x14ac:dyDescent="0.2">
      <c r="A26" s="2"/>
      <c r="D26" s="157" t="s">
        <v>323</v>
      </c>
      <c r="E26" s="158" t="s">
        <v>125</v>
      </c>
      <c r="F26" s="159" t="s">
        <v>324</v>
      </c>
      <c r="G26" s="145">
        <v>44674</v>
      </c>
    </row>
    <row r="27" spans="1:7" ht="20.25" thickBot="1" x14ac:dyDescent="0.25">
      <c r="A27" s="2"/>
      <c r="D27" s="160" t="s">
        <v>323</v>
      </c>
      <c r="E27" s="161" t="s">
        <v>126</v>
      </c>
      <c r="F27" s="162" t="s">
        <v>324</v>
      </c>
      <c r="G27" s="146">
        <v>44676</v>
      </c>
    </row>
  </sheetData>
  <mergeCells count="14">
    <mergeCell ref="C8:E8"/>
    <mergeCell ref="B3:E3"/>
    <mergeCell ref="C4:E4"/>
    <mergeCell ref="C5:E5"/>
    <mergeCell ref="C6:E6"/>
    <mergeCell ref="C7:E7"/>
    <mergeCell ref="G13:G17"/>
    <mergeCell ref="G18:G21"/>
    <mergeCell ref="C9:E9"/>
    <mergeCell ref="C10:E10"/>
    <mergeCell ref="C11:E11"/>
    <mergeCell ref="C12:E12"/>
    <mergeCell ref="F13:F17"/>
    <mergeCell ref="F18:F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F4A4-C24E-4108-A814-05FA3131A371}">
  <sheetPr codeName="Sheet3">
    <tabColor theme="5" tint="0.39997558519241921"/>
  </sheetPr>
  <dimension ref="B1:DD12"/>
  <sheetViews>
    <sheetView topLeftCell="Q1" workbookViewId="0">
      <selection activeCell="V6" sqref="V6"/>
    </sheetView>
  </sheetViews>
  <sheetFormatPr defaultRowHeight="15.75" zeroHeight="1" x14ac:dyDescent="0.25"/>
  <cols>
    <col min="1" max="1" width="3.140625" customWidth="1"/>
    <col min="3" max="3" width="20.42578125" customWidth="1"/>
    <col min="4" max="5" width="13.42578125" customWidth="1"/>
    <col min="6" max="6" width="27.7109375" customWidth="1"/>
    <col min="7" max="7" width="11" bestFit="1" customWidth="1"/>
    <col min="8" max="9" width="11" customWidth="1"/>
    <col min="10" max="10" width="13.28515625" customWidth="1"/>
    <col min="11" max="11" width="14.85546875" customWidth="1"/>
    <col min="12" max="12" width="3.140625" customWidth="1"/>
    <col min="14" max="14" width="15.7109375" customWidth="1"/>
    <col min="15" max="15" width="12.28515625" customWidth="1"/>
    <col min="16" max="17" width="15.42578125" customWidth="1"/>
    <col min="18" max="18" width="12.5703125" customWidth="1"/>
    <col min="19" max="19" width="11" customWidth="1"/>
    <col min="20" max="20" width="12.7109375" customWidth="1"/>
    <col min="21" max="21" width="11" bestFit="1" customWidth="1"/>
    <col min="22" max="22" width="14.85546875" customWidth="1"/>
    <col min="23" max="23" width="3.140625" customWidth="1"/>
    <col min="25" max="25" width="16.85546875" customWidth="1"/>
    <col min="26" max="26" width="11.85546875" customWidth="1"/>
    <col min="27" max="27" width="15.5703125" customWidth="1"/>
    <col min="28" max="28" width="15.42578125" customWidth="1"/>
    <col min="29" max="30" width="13.42578125" customWidth="1"/>
    <col min="31" max="32" width="11" customWidth="1"/>
    <col min="33" max="33" width="11" bestFit="1" customWidth="1"/>
    <col min="34" max="34" width="14.85546875" customWidth="1"/>
    <col min="35" max="35" width="3.140625" customWidth="1"/>
    <col min="37" max="37" width="16.85546875" customWidth="1"/>
    <col min="38" max="38" width="13.140625" customWidth="1"/>
    <col min="39" max="39" width="15.5703125" customWidth="1"/>
    <col min="40" max="40" width="15.42578125" customWidth="1"/>
    <col min="41" max="42" width="13.42578125" customWidth="1"/>
    <col min="43" max="44" width="11" customWidth="1"/>
    <col min="45" max="45" width="11" bestFit="1" customWidth="1"/>
    <col min="46" max="46" width="14.85546875" customWidth="1"/>
    <col min="47" max="47" width="3.140625" customWidth="1"/>
    <col min="49" max="50" width="13.28515625" customWidth="1"/>
    <col min="51" max="51" width="15.85546875" customWidth="1"/>
    <col min="52" max="52" width="25" customWidth="1"/>
    <col min="53" max="53" width="11" customWidth="1"/>
    <col min="54" max="54" width="11" bestFit="1" customWidth="1"/>
    <col min="55" max="55" width="14.85546875" customWidth="1"/>
    <col min="56" max="56" width="3.140625" customWidth="1"/>
    <col min="58" max="59" width="13.28515625" customWidth="1"/>
    <col min="60" max="60" width="15.7109375" customWidth="1"/>
    <col min="61" max="61" width="13.28515625" customWidth="1"/>
    <col min="62" max="62" width="11" customWidth="1"/>
    <col min="63" max="63" width="11" bestFit="1" customWidth="1"/>
    <col min="64" max="64" width="14.85546875" customWidth="1"/>
    <col min="65" max="65" width="3.140625" customWidth="1"/>
    <col min="67" max="67" width="12.85546875" customWidth="1"/>
    <col min="68" max="68" width="20.28515625" customWidth="1"/>
    <col min="69" max="69" width="13.28515625" customWidth="1"/>
    <col min="70" max="70" width="11" customWidth="1"/>
    <col min="71" max="71" width="11" bestFit="1" customWidth="1"/>
    <col min="72" max="72" width="14.85546875" customWidth="1"/>
    <col min="73" max="73" width="3.140625" customWidth="1"/>
    <col min="75" max="75" width="12.85546875" customWidth="1"/>
    <col min="76" max="76" width="20.28515625" customWidth="1"/>
    <col min="77" max="77" width="13.28515625" customWidth="1"/>
    <col min="78" max="78" width="11" customWidth="1"/>
    <col min="79" max="79" width="11" bestFit="1" customWidth="1"/>
    <col min="80" max="80" width="14.85546875" customWidth="1"/>
    <col min="81" max="81" width="3.140625" customWidth="1"/>
    <col min="83" max="83" width="13.28515625" customWidth="1"/>
    <col min="84" max="84" width="17.140625" customWidth="1"/>
    <col min="85" max="85" width="15.85546875" customWidth="1"/>
    <col min="86" max="87" width="12.5703125" customWidth="1"/>
    <col min="88" max="88" width="15.7109375" customWidth="1"/>
    <col min="89" max="89" width="11" customWidth="1"/>
    <col min="90" max="90" width="11" bestFit="1" customWidth="1"/>
    <col min="91" max="91" width="14.85546875" customWidth="1"/>
    <col min="92" max="92" width="3.140625" customWidth="1"/>
    <col min="95" max="95" width="13.28515625" customWidth="1"/>
    <col min="96" max="96" width="26.28515625" customWidth="1"/>
    <col min="97" max="97" width="20.28515625" customWidth="1"/>
    <col min="98" max="100" width="12.5703125" customWidth="1"/>
    <col min="101" max="101" width="11" customWidth="1"/>
    <col min="102" max="102" width="11" bestFit="1" customWidth="1"/>
    <col min="103" max="103" width="14.85546875" customWidth="1"/>
    <col min="104" max="104" width="3.140625" customWidth="1"/>
    <col min="106" max="106" width="13.42578125" customWidth="1"/>
    <col min="107" max="107" width="11" bestFit="1" customWidth="1"/>
    <col min="108" max="108" width="14.85546875" customWidth="1"/>
  </cols>
  <sheetData>
    <row r="1" spans="2:108" s="102" customFormat="1" x14ac:dyDescent="0.25">
      <c r="CT1" s="106" t="s">
        <v>246</v>
      </c>
      <c r="CU1" s="106" t="s">
        <v>245</v>
      </c>
      <c r="CV1" s="106" t="s">
        <v>247</v>
      </c>
      <c r="CW1" s="106" t="s">
        <v>244</v>
      </c>
      <c r="DB1" s="106"/>
    </row>
    <row r="2" spans="2:108" s="84" customFormat="1" ht="19.5" customHeight="1" x14ac:dyDescent="0.2">
      <c r="H2" s="85"/>
      <c r="I2" s="86">
        <v>0.1</v>
      </c>
      <c r="K2" s="87">
        <v>9</v>
      </c>
      <c r="R2" s="85" t="s">
        <v>151</v>
      </c>
      <c r="S2" s="85" t="s">
        <v>152</v>
      </c>
      <c r="T2" s="87">
        <v>0.3</v>
      </c>
      <c r="V2" s="87">
        <v>10.5</v>
      </c>
      <c r="AA2" s="85" t="s">
        <v>153</v>
      </c>
      <c r="AB2" s="85" t="s">
        <v>154</v>
      </c>
      <c r="AC2" s="85" t="s">
        <v>155</v>
      </c>
      <c r="AD2" s="85" t="s">
        <v>156</v>
      </c>
      <c r="AE2" s="85">
        <v>1.5</v>
      </c>
      <c r="AF2" s="87">
        <v>0.15</v>
      </c>
      <c r="AH2" s="87">
        <v>10.8</v>
      </c>
      <c r="AL2" s="85" t="s">
        <v>153</v>
      </c>
      <c r="AM2" s="85" t="s">
        <v>154</v>
      </c>
      <c r="AN2" s="85" t="s">
        <v>155</v>
      </c>
      <c r="AO2" s="85" t="s">
        <v>156</v>
      </c>
      <c r="AP2" s="88" t="s">
        <v>157</v>
      </c>
      <c r="AQ2" s="88" t="s">
        <v>158</v>
      </c>
      <c r="AR2" s="87">
        <v>1</v>
      </c>
      <c r="AT2" s="87">
        <v>9</v>
      </c>
      <c r="AX2" s="93" t="s">
        <v>160</v>
      </c>
      <c r="AY2" s="85" t="s">
        <v>164</v>
      </c>
      <c r="AZ2" s="87">
        <v>0.5</v>
      </c>
      <c r="BA2" s="87">
        <v>0.5</v>
      </c>
      <c r="BC2" s="87">
        <v>11</v>
      </c>
      <c r="BG2" s="94" t="s">
        <v>185</v>
      </c>
      <c r="BH2" s="94" t="s">
        <v>86</v>
      </c>
      <c r="BI2" s="94" t="s">
        <v>187</v>
      </c>
      <c r="BJ2" s="87">
        <v>2</v>
      </c>
      <c r="BL2" s="87">
        <v>11</v>
      </c>
      <c r="BN2" s="94"/>
      <c r="BP2" s="94" t="s">
        <v>150</v>
      </c>
      <c r="BQ2" s="94" t="s">
        <v>200</v>
      </c>
      <c r="BR2" s="87">
        <v>2</v>
      </c>
      <c r="BT2" s="87">
        <v>6</v>
      </c>
      <c r="BW2" s="94" t="s">
        <v>211</v>
      </c>
      <c r="BX2" s="94" t="s">
        <v>88</v>
      </c>
      <c r="BY2" s="94" t="s">
        <v>213</v>
      </c>
      <c r="BZ2" s="87">
        <v>1</v>
      </c>
      <c r="CB2" s="87">
        <v>5</v>
      </c>
      <c r="CE2" s="93"/>
      <c r="CF2" s="85"/>
      <c r="CH2" s="87"/>
      <c r="CI2" s="87"/>
      <c r="CK2" s="87">
        <v>0.25</v>
      </c>
      <c r="CM2" s="87">
        <v>3.6</v>
      </c>
      <c r="CT2" s="87">
        <v>4</v>
      </c>
      <c r="CU2" s="87">
        <v>1</v>
      </c>
      <c r="CV2" s="87">
        <v>1</v>
      </c>
      <c r="CW2" s="87">
        <v>0.5</v>
      </c>
      <c r="CY2" s="87">
        <v>9</v>
      </c>
      <c r="DA2" s="87"/>
      <c r="DB2" s="87">
        <v>0.5</v>
      </c>
      <c r="DD2" s="87">
        <v>1.5</v>
      </c>
    </row>
    <row r="3" spans="2:108" ht="8.25" customHeight="1" thickBot="1" x14ac:dyDescent="0.3"/>
    <row r="4" spans="2:108" ht="25.5" customHeight="1" x14ac:dyDescent="0.25">
      <c r="B4" s="221" t="s">
        <v>107</v>
      </c>
      <c r="C4" s="222"/>
      <c r="D4" s="222"/>
      <c r="E4" s="222"/>
      <c r="F4" s="222"/>
      <c r="G4" s="222"/>
      <c r="H4" s="222"/>
      <c r="I4" s="222"/>
      <c r="J4" s="223"/>
      <c r="K4" s="79" t="s">
        <v>170</v>
      </c>
      <c r="M4" s="221" t="s">
        <v>108</v>
      </c>
      <c r="N4" s="222"/>
      <c r="O4" s="222"/>
      <c r="P4" s="222"/>
      <c r="Q4" s="222"/>
      <c r="R4" s="222"/>
      <c r="S4" s="222"/>
      <c r="T4" s="222"/>
      <c r="U4" s="223"/>
      <c r="V4" s="60" t="s">
        <v>171</v>
      </c>
      <c r="X4" s="221" t="s">
        <v>118</v>
      </c>
      <c r="Y4" s="222"/>
      <c r="Z4" s="222"/>
      <c r="AA4" s="222"/>
      <c r="AB4" s="222"/>
      <c r="AC4" s="222"/>
      <c r="AD4" s="222"/>
      <c r="AE4" s="222"/>
      <c r="AF4" s="222"/>
      <c r="AG4" s="223"/>
      <c r="AH4" s="60" t="s">
        <v>169</v>
      </c>
      <c r="AJ4" s="221" t="s">
        <v>140</v>
      </c>
      <c r="AK4" s="222"/>
      <c r="AL4" s="222"/>
      <c r="AM4" s="222"/>
      <c r="AN4" s="222"/>
      <c r="AO4" s="222"/>
      <c r="AP4" s="222"/>
      <c r="AQ4" s="222"/>
      <c r="AR4" s="222"/>
      <c r="AS4" s="223"/>
      <c r="AT4" s="60" t="s">
        <v>168</v>
      </c>
      <c r="AV4" s="221" t="s">
        <v>159</v>
      </c>
      <c r="AW4" s="222"/>
      <c r="AX4" s="222"/>
      <c r="AY4" s="222"/>
      <c r="AZ4" s="222"/>
      <c r="BA4" s="222"/>
      <c r="BB4" s="223"/>
      <c r="BC4" s="60" t="s">
        <v>167</v>
      </c>
      <c r="BE4" s="221" t="s">
        <v>165</v>
      </c>
      <c r="BF4" s="222"/>
      <c r="BG4" s="222"/>
      <c r="BH4" s="222"/>
      <c r="BI4" s="222"/>
      <c r="BJ4" s="222"/>
      <c r="BK4" s="223"/>
      <c r="BL4" s="60" t="s">
        <v>166</v>
      </c>
      <c r="BN4" s="221" t="s">
        <v>196</v>
      </c>
      <c r="BO4" s="222"/>
      <c r="BP4" s="222"/>
      <c r="BQ4" s="222"/>
      <c r="BR4" s="222"/>
      <c r="BS4" s="223"/>
      <c r="BT4" s="60" t="s">
        <v>201</v>
      </c>
      <c r="BV4" s="221" t="s">
        <v>210</v>
      </c>
      <c r="BW4" s="222"/>
      <c r="BX4" s="222"/>
      <c r="BY4" s="222"/>
      <c r="BZ4" s="222"/>
      <c r="CA4" s="223"/>
      <c r="CB4" s="60" t="s">
        <v>203</v>
      </c>
      <c r="CD4" s="221" t="s">
        <v>226</v>
      </c>
      <c r="CE4" s="222"/>
      <c r="CF4" s="222"/>
      <c r="CG4" s="222"/>
      <c r="CH4" s="222"/>
      <c r="CI4" s="222"/>
      <c r="CJ4" s="222"/>
      <c r="CK4" s="222"/>
      <c r="CL4" s="223"/>
      <c r="CM4" s="60" t="s">
        <v>219</v>
      </c>
      <c r="CP4" s="221" t="s">
        <v>240</v>
      </c>
      <c r="CQ4" s="222"/>
      <c r="CR4" s="222"/>
      <c r="CS4" s="222"/>
      <c r="CT4" s="222"/>
      <c r="CU4" s="222"/>
      <c r="CV4" s="222"/>
      <c r="CW4" s="222"/>
      <c r="CX4" s="223"/>
      <c r="CY4" s="60" t="s">
        <v>227</v>
      </c>
      <c r="DA4" s="226" t="s">
        <v>269</v>
      </c>
      <c r="DB4" s="222"/>
      <c r="DC4" s="223"/>
      <c r="DD4" s="60" t="s">
        <v>304</v>
      </c>
    </row>
    <row r="5" spans="2:108" ht="19.5" x14ac:dyDescent="0.25">
      <c r="B5" s="56"/>
      <c r="C5" s="57" t="s">
        <v>103</v>
      </c>
      <c r="D5" s="224" t="s">
        <v>127</v>
      </c>
      <c r="E5" s="225"/>
      <c r="F5" s="57" t="s">
        <v>104</v>
      </c>
      <c r="G5" s="57" t="s">
        <v>116</v>
      </c>
      <c r="H5" s="178" t="s">
        <v>334</v>
      </c>
      <c r="I5" s="185" t="s">
        <v>117</v>
      </c>
      <c r="J5" s="58" t="s">
        <v>106</v>
      </c>
      <c r="K5" s="80" t="s">
        <v>105</v>
      </c>
      <c r="M5" s="73"/>
      <c r="N5" s="57" t="s">
        <v>109</v>
      </c>
      <c r="O5" s="57" t="s">
        <v>110</v>
      </c>
      <c r="P5" s="57" t="s">
        <v>111</v>
      </c>
      <c r="Q5" s="57" t="s">
        <v>112</v>
      </c>
      <c r="R5" s="57" t="s">
        <v>113</v>
      </c>
      <c r="S5" s="178" t="s">
        <v>334</v>
      </c>
      <c r="T5" s="185" t="s">
        <v>115</v>
      </c>
      <c r="U5" s="58" t="s">
        <v>106</v>
      </c>
      <c r="V5" s="67" t="s">
        <v>105</v>
      </c>
      <c r="X5" s="56"/>
      <c r="Y5" s="57" t="s">
        <v>119</v>
      </c>
      <c r="Z5" s="57" t="s">
        <v>147</v>
      </c>
      <c r="AA5" s="57" t="s">
        <v>120</v>
      </c>
      <c r="AB5" s="57" t="s">
        <v>122</v>
      </c>
      <c r="AC5" s="57" t="s">
        <v>123</v>
      </c>
      <c r="AD5" s="57" t="s">
        <v>121</v>
      </c>
      <c r="AE5" s="178" t="s">
        <v>334</v>
      </c>
      <c r="AF5" s="185" t="s">
        <v>202</v>
      </c>
      <c r="AG5" s="58" t="s">
        <v>106</v>
      </c>
      <c r="AH5" s="67" t="s">
        <v>105</v>
      </c>
      <c r="AJ5" s="56"/>
      <c r="AK5" s="57" t="s">
        <v>119</v>
      </c>
      <c r="AL5" s="57" t="s">
        <v>147</v>
      </c>
      <c r="AM5" s="57" t="s">
        <v>120</v>
      </c>
      <c r="AN5" s="57" t="s">
        <v>122</v>
      </c>
      <c r="AO5" s="57" t="s">
        <v>123</v>
      </c>
      <c r="AP5" s="57" t="s">
        <v>121</v>
      </c>
      <c r="AQ5" s="178" t="s">
        <v>334</v>
      </c>
      <c r="AR5" s="185" t="s">
        <v>202</v>
      </c>
      <c r="AS5" s="58" t="s">
        <v>106</v>
      </c>
      <c r="AT5" s="67" t="s">
        <v>105</v>
      </c>
      <c r="AV5" s="73"/>
      <c r="AW5" s="57" t="s">
        <v>102</v>
      </c>
      <c r="AX5" s="57" t="s">
        <v>163</v>
      </c>
      <c r="AY5" s="57" t="s">
        <v>162</v>
      </c>
      <c r="AZ5" s="57" t="s">
        <v>161</v>
      </c>
      <c r="BA5" s="178" t="s">
        <v>334</v>
      </c>
      <c r="BB5" s="193" t="s">
        <v>106</v>
      </c>
      <c r="BC5" s="67" t="s">
        <v>105</v>
      </c>
      <c r="BE5" s="73"/>
      <c r="BF5" s="57" t="s">
        <v>188</v>
      </c>
      <c r="BG5" s="57" t="s">
        <v>163</v>
      </c>
      <c r="BH5" s="57" t="s">
        <v>189</v>
      </c>
      <c r="BI5" s="57" t="s">
        <v>186</v>
      </c>
      <c r="BJ5" s="178" t="s">
        <v>334</v>
      </c>
      <c r="BK5" s="193" t="s">
        <v>106</v>
      </c>
      <c r="BL5" s="67" t="s">
        <v>105</v>
      </c>
      <c r="BN5" s="73"/>
      <c r="BO5" s="57" t="s">
        <v>199</v>
      </c>
      <c r="BP5" s="57" t="s">
        <v>197</v>
      </c>
      <c r="BQ5" s="57" t="s">
        <v>198</v>
      </c>
      <c r="BR5" s="178" t="s">
        <v>334</v>
      </c>
      <c r="BS5" s="193" t="s">
        <v>106</v>
      </c>
      <c r="BT5" s="67" t="s">
        <v>105</v>
      </c>
      <c r="BV5" s="73"/>
      <c r="BW5" s="57" t="s">
        <v>214</v>
      </c>
      <c r="BX5" s="57" t="s">
        <v>215</v>
      </c>
      <c r="BY5" s="57" t="s">
        <v>218</v>
      </c>
      <c r="BZ5" s="178" t="s">
        <v>334</v>
      </c>
      <c r="CA5" s="193" t="s">
        <v>106</v>
      </c>
      <c r="CB5" s="67" t="s">
        <v>105</v>
      </c>
      <c r="CD5" s="73"/>
      <c r="CE5" s="57" t="s">
        <v>220</v>
      </c>
      <c r="CF5" s="57" t="s">
        <v>221</v>
      </c>
      <c r="CG5" s="57" t="s">
        <v>222</v>
      </c>
      <c r="CH5" s="59" t="s">
        <v>223</v>
      </c>
      <c r="CI5" s="59" t="s">
        <v>224</v>
      </c>
      <c r="CJ5" s="59" t="s">
        <v>225</v>
      </c>
      <c r="CK5" s="178" t="s">
        <v>334</v>
      </c>
      <c r="CL5" s="193" t="s">
        <v>106</v>
      </c>
      <c r="CM5" s="67" t="s">
        <v>105</v>
      </c>
      <c r="CP5" s="73"/>
      <c r="CQ5" s="57" t="s">
        <v>241</v>
      </c>
      <c r="CR5" s="57" t="s">
        <v>242</v>
      </c>
      <c r="CS5" s="57" t="s">
        <v>243</v>
      </c>
      <c r="CT5" s="57" t="s">
        <v>248</v>
      </c>
      <c r="CU5" s="59" t="s">
        <v>223</v>
      </c>
      <c r="CV5" s="59" t="s">
        <v>224</v>
      </c>
      <c r="CW5" s="178" t="s">
        <v>334</v>
      </c>
      <c r="CX5" s="193" t="s">
        <v>106</v>
      </c>
      <c r="CY5" s="67" t="s">
        <v>105</v>
      </c>
      <c r="DA5" s="73"/>
      <c r="DB5" s="59" t="s">
        <v>273</v>
      </c>
      <c r="DC5" s="58" t="s">
        <v>106</v>
      </c>
      <c r="DD5" s="67" t="s">
        <v>105</v>
      </c>
    </row>
    <row r="6" spans="2:108" ht="48" thickBot="1" x14ac:dyDescent="0.3">
      <c r="B6" s="53" t="s">
        <v>97</v>
      </c>
      <c r="C6" s="74" t="s">
        <v>124</v>
      </c>
      <c r="D6" s="76">
        <v>43831</v>
      </c>
      <c r="E6" s="76">
        <v>44926</v>
      </c>
      <c r="F6" s="179" t="s">
        <v>336</v>
      </c>
      <c r="G6" s="64">
        <v>10</v>
      </c>
      <c r="H6" s="64"/>
      <c r="I6" s="186">
        <v>10</v>
      </c>
      <c r="J6" s="69">
        <f t="shared" ref="J6:J11" si="0">IF(C6="",0,I6*I$2)</f>
        <v>1</v>
      </c>
      <c r="K6" s="81">
        <f>MIN(SUM(J:J),K$2)</f>
        <v>1</v>
      </c>
      <c r="M6" s="53" t="s">
        <v>128</v>
      </c>
      <c r="N6" s="74" t="s">
        <v>124</v>
      </c>
      <c r="O6" s="61">
        <v>1</v>
      </c>
      <c r="P6" s="63" t="s">
        <v>125</v>
      </c>
      <c r="Q6" s="63" t="s">
        <v>126</v>
      </c>
      <c r="R6" s="64" t="s">
        <v>114</v>
      </c>
      <c r="S6" s="64"/>
      <c r="T6" s="189">
        <v>1</v>
      </c>
      <c r="U6" s="71">
        <f t="shared" ref="U6:U11" si="1">IF(N6="",0,IF(R6=R$2,T$2,IF(R6=S$2,T$2/2,0))*T6)</f>
        <v>0.3</v>
      </c>
      <c r="V6" s="81">
        <f>MIN(SUM(U:U),V$2)</f>
        <v>0.3</v>
      </c>
      <c r="X6" s="53" t="s">
        <v>134</v>
      </c>
      <c r="Y6" s="63" t="s">
        <v>124</v>
      </c>
      <c r="Z6" s="82" t="s">
        <v>148</v>
      </c>
      <c r="AA6" s="63" t="s">
        <v>125</v>
      </c>
      <c r="AB6" s="64"/>
      <c r="AC6" s="64"/>
      <c r="AD6" s="64">
        <v>12</v>
      </c>
      <c r="AE6" s="64"/>
      <c r="AF6" s="191">
        <f>IF(AC6="",AD6/20,AC6)</f>
        <v>0.6</v>
      </c>
      <c r="AG6" s="71">
        <f t="shared" ref="AG6:AG11" si="2">IF(Y6="",0,AF6*AE$2)</f>
        <v>0.89999999999999991</v>
      </c>
      <c r="AH6" s="68">
        <f>MIN(SUM(AG:AG),AH$2)</f>
        <v>6.5250000000000004</v>
      </c>
      <c r="AJ6" s="53" t="s">
        <v>141</v>
      </c>
      <c r="AK6" s="63" t="s">
        <v>124</v>
      </c>
      <c r="AL6" s="82" t="s">
        <v>149</v>
      </c>
      <c r="AM6" s="63" t="s">
        <v>125</v>
      </c>
      <c r="AN6" s="64">
        <v>1</v>
      </c>
      <c r="AO6" s="64">
        <v>3</v>
      </c>
      <c r="AP6" s="64"/>
      <c r="AQ6" s="64"/>
      <c r="AR6" s="191">
        <f>IF(AO6="",AP6/20,AO6)</f>
        <v>3</v>
      </c>
      <c r="AS6" s="71">
        <f>IF(AK6="",0,AR6*AR$2)</f>
        <v>3</v>
      </c>
      <c r="AT6" s="81">
        <f>MIN(SUM(AS:AS),AT$2)</f>
        <v>3</v>
      </c>
      <c r="AV6" s="53" t="s">
        <v>172</v>
      </c>
      <c r="AW6" s="76">
        <v>43831</v>
      </c>
      <c r="AX6" s="91" t="s">
        <v>164</v>
      </c>
      <c r="AY6" s="76" t="s">
        <v>124</v>
      </c>
      <c r="AZ6" s="179" t="s">
        <v>336</v>
      </c>
      <c r="BA6" s="64"/>
      <c r="BB6" s="194">
        <f t="shared" ref="BB6:BB11" si="3">IF(AW6="",0,IF(AX6=AX$2,AZ$2,BA$2))</f>
        <v>0.5</v>
      </c>
      <c r="BC6" s="81">
        <f>MIN(SUM(BB:BB),BC$2)</f>
        <v>0.5</v>
      </c>
      <c r="BE6" s="53" t="s">
        <v>178</v>
      </c>
      <c r="BF6" s="76">
        <v>43831</v>
      </c>
      <c r="BG6" s="91" t="s">
        <v>184</v>
      </c>
      <c r="BH6" s="97" t="s">
        <v>124</v>
      </c>
      <c r="BI6" s="95">
        <v>3</v>
      </c>
      <c r="BJ6" s="64"/>
      <c r="BK6" s="194">
        <f t="shared" ref="BK6:BK11" si="4">IF(BF6="",0,IF(BG6=BI$2,0.5,1)*BI6*BJ$2)</f>
        <v>6</v>
      </c>
      <c r="BL6" s="81">
        <f>MIN(SUM(BK:BK),BL$2)</f>
        <v>6</v>
      </c>
      <c r="BN6" s="53" t="s">
        <v>190</v>
      </c>
      <c r="BO6" s="76">
        <v>43831</v>
      </c>
      <c r="BP6" s="97" t="s">
        <v>217</v>
      </c>
      <c r="BQ6" s="91" t="s">
        <v>148</v>
      </c>
      <c r="BR6" s="64"/>
      <c r="BS6" s="194">
        <f t="shared" ref="BS6:BS11" si="5">IF(BO6="",0,IF(BQ6=BQ$2,0.5,1)*BR$2)</f>
        <v>2</v>
      </c>
      <c r="BT6" s="81">
        <f>MIN(SUM(BS:BS),BT$2)</f>
        <v>2</v>
      </c>
      <c r="BV6" s="53" t="s">
        <v>204</v>
      </c>
      <c r="BW6" s="76">
        <v>43831</v>
      </c>
      <c r="BX6" s="97" t="s">
        <v>216</v>
      </c>
      <c r="BY6" s="91" t="s">
        <v>212</v>
      </c>
      <c r="BZ6" s="64"/>
      <c r="CA6" s="194">
        <f t="shared" ref="CA6:CA11" si="6">IF(BW6="",0,IF(BY6=$BW$2,1,IF(BY6=$BX$2,0.5,0.25)))</f>
        <v>0.25</v>
      </c>
      <c r="CB6" s="81">
        <f>MIN(SUM(CA:CA),CB$2)</f>
        <v>0.25</v>
      </c>
      <c r="CD6" s="53" t="s">
        <v>234</v>
      </c>
      <c r="CE6" s="76">
        <v>43831</v>
      </c>
      <c r="CF6" s="97" t="s">
        <v>124</v>
      </c>
      <c r="CG6" s="76" t="s">
        <v>124</v>
      </c>
      <c r="CH6" s="98"/>
      <c r="CI6" s="98"/>
      <c r="CJ6" s="101">
        <v>3</v>
      </c>
      <c r="CK6" s="64"/>
      <c r="CL6" s="194">
        <f t="shared" ref="CL6:CL11" si="7">IF(CE6="",0,CJ6*CK$2)</f>
        <v>0.75</v>
      </c>
      <c r="CM6" s="81">
        <f>MIN(SUM(CL:CL),CM$2)</f>
        <v>0.75</v>
      </c>
      <c r="CP6" s="53" t="s">
        <v>228</v>
      </c>
      <c r="CQ6" s="76">
        <v>43831</v>
      </c>
      <c r="CR6" s="179" t="s">
        <v>336</v>
      </c>
      <c r="CS6" s="89" t="s">
        <v>124</v>
      </c>
      <c r="CT6" s="103" t="s">
        <v>246</v>
      </c>
      <c r="CU6" s="104" t="s">
        <v>125</v>
      </c>
      <c r="CV6" s="98" t="s">
        <v>126</v>
      </c>
      <c r="CW6" s="64"/>
      <c r="CX6" s="194">
        <f t="shared" ref="CX6:CX11" si="8">IF(CQ6="",0,CHOOSE(MATCH(CT6,CT$1:CW$1,),CT$2,CU$2,CV$2,CW$2))</f>
        <v>4</v>
      </c>
      <c r="CY6" s="81">
        <f>MIN(SUM(CX:CX),CY$2)</f>
        <v>4</v>
      </c>
      <c r="DA6" s="53" t="s">
        <v>270</v>
      </c>
      <c r="DB6" s="76" t="s">
        <v>275</v>
      </c>
      <c r="DC6" s="71">
        <f>IF(DB6="是",DB$2,0)</f>
        <v>0</v>
      </c>
      <c r="DD6" s="81">
        <f>MIN(SUM(DC:DC),DD$2)</f>
        <v>1</v>
      </c>
    </row>
    <row r="7" spans="2:108" ht="47.25" x14ac:dyDescent="0.25">
      <c r="B7" s="53" t="s">
        <v>98</v>
      </c>
      <c r="C7" s="77"/>
      <c r="D7" s="76"/>
      <c r="E7" s="76"/>
      <c r="F7" s="179" t="s">
        <v>336</v>
      </c>
      <c r="G7" s="52"/>
      <c r="H7" s="52"/>
      <c r="I7" s="187"/>
      <c r="J7" s="69">
        <f t="shared" si="0"/>
        <v>0</v>
      </c>
      <c r="M7" s="53" t="s">
        <v>129</v>
      </c>
      <c r="N7" s="74"/>
      <c r="O7" s="61"/>
      <c r="P7" s="63"/>
      <c r="Q7" s="63"/>
      <c r="R7" s="64"/>
      <c r="S7" s="52"/>
      <c r="T7" s="189"/>
      <c r="U7" s="71">
        <f t="shared" si="1"/>
        <v>0</v>
      </c>
      <c r="X7" s="53" t="s">
        <v>135</v>
      </c>
      <c r="Y7" s="63" t="s">
        <v>124</v>
      </c>
      <c r="Z7" s="82" t="s">
        <v>148</v>
      </c>
      <c r="AA7" s="63" t="s">
        <v>125</v>
      </c>
      <c r="AB7" s="64"/>
      <c r="AC7" s="64"/>
      <c r="AD7" s="64">
        <v>13</v>
      </c>
      <c r="AE7" s="52"/>
      <c r="AF7" s="191">
        <f t="shared" ref="AF7:AF11" si="9">IF(AC7="",AD7/20,AC7)</f>
        <v>0.65</v>
      </c>
      <c r="AG7" s="71">
        <f t="shared" si="2"/>
        <v>0.97500000000000009</v>
      </c>
      <c r="AJ7" s="53" t="s">
        <v>142</v>
      </c>
      <c r="AK7" s="63"/>
      <c r="AL7" s="82"/>
      <c r="AM7" s="63"/>
      <c r="AN7" s="64"/>
      <c r="AO7" s="64"/>
      <c r="AP7" s="64"/>
      <c r="AQ7" s="52"/>
      <c r="AR7" s="191">
        <f t="shared" ref="AR7:AR11" si="10">IF(AO7="",AP7/20,AO7)</f>
        <v>0</v>
      </c>
      <c r="AS7" s="71">
        <f t="shared" ref="AS7:AS11" si="11">IF(AK7="",0,AR7*AR$2)</f>
        <v>0</v>
      </c>
      <c r="AV7" s="53" t="s">
        <v>173</v>
      </c>
      <c r="AW7" s="76"/>
      <c r="AX7" s="91"/>
      <c r="AY7" s="76"/>
      <c r="AZ7" s="179" t="s">
        <v>336</v>
      </c>
      <c r="BA7" s="52"/>
      <c r="BB7" s="194">
        <f t="shared" si="3"/>
        <v>0</v>
      </c>
      <c r="BE7" s="53" t="s">
        <v>179</v>
      </c>
      <c r="BF7" s="76"/>
      <c r="BG7" s="91"/>
      <c r="BH7" s="91"/>
      <c r="BI7" s="95"/>
      <c r="BJ7" s="52"/>
      <c r="BK7" s="194">
        <f t="shared" si="4"/>
        <v>0</v>
      </c>
      <c r="BN7" s="53" t="s">
        <v>191</v>
      </c>
      <c r="BO7" s="76"/>
      <c r="BP7" s="91"/>
      <c r="BQ7" s="91"/>
      <c r="BR7" s="52"/>
      <c r="BS7" s="194">
        <f t="shared" si="5"/>
        <v>0</v>
      </c>
      <c r="BV7" s="53" t="s">
        <v>205</v>
      </c>
      <c r="BW7" s="76"/>
      <c r="BX7" s="91"/>
      <c r="BY7" s="91"/>
      <c r="BZ7" s="52"/>
      <c r="CA7" s="194">
        <f t="shared" si="6"/>
        <v>0</v>
      </c>
      <c r="CD7" s="53" t="s">
        <v>235</v>
      </c>
      <c r="CE7" s="76"/>
      <c r="CF7" s="97"/>
      <c r="CG7" s="76"/>
      <c r="CH7" s="98"/>
      <c r="CI7" s="98"/>
      <c r="CJ7" s="98"/>
      <c r="CK7" s="52"/>
      <c r="CL7" s="194">
        <f t="shared" si="7"/>
        <v>0</v>
      </c>
      <c r="CP7" s="53" t="s">
        <v>229</v>
      </c>
      <c r="CQ7" s="76"/>
      <c r="CR7" s="179" t="s">
        <v>336</v>
      </c>
      <c r="CS7" s="76"/>
      <c r="CT7" s="104"/>
      <c r="CU7" s="104"/>
      <c r="CV7" s="98"/>
      <c r="CW7" s="52"/>
      <c r="CX7" s="194">
        <f t="shared" si="8"/>
        <v>0</v>
      </c>
      <c r="DA7" s="53" t="s">
        <v>271</v>
      </c>
      <c r="DB7" s="76" t="s">
        <v>274</v>
      </c>
      <c r="DC7" s="71">
        <f>IF(DB7="是",DB$2,0)</f>
        <v>0.5</v>
      </c>
    </row>
    <row r="8" spans="2:108" ht="48" thickBot="1" x14ac:dyDescent="0.3">
      <c r="B8" s="53" t="s">
        <v>99</v>
      </c>
      <c r="C8" s="77"/>
      <c r="D8" s="76"/>
      <c r="E8" s="76"/>
      <c r="F8" s="179" t="s">
        <v>336</v>
      </c>
      <c r="G8" s="52"/>
      <c r="H8" s="52"/>
      <c r="I8" s="187"/>
      <c r="J8" s="69">
        <f t="shared" si="0"/>
        <v>0</v>
      </c>
      <c r="M8" s="53" t="s">
        <v>130</v>
      </c>
      <c r="N8" s="74"/>
      <c r="O8" s="61"/>
      <c r="P8" s="63"/>
      <c r="Q8" s="63"/>
      <c r="R8" s="64"/>
      <c r="S8" s="52"/>
      <c r="T8" s="189"/>
      <c r="U8" s="71">
        <f t="shared" si="1"/>
        <v>0</v>
      </c>
      <c r="X8" s="53" t="s">
        <v>136</v>
      </c>
      <c r="Y8" s="63" t="s">
        <v>124</v>
      </c>
      <c r="Z8" s="82" t="s">
        <v>148</v>
      </c>
      <c r="AA8" s="63" t="s">
        <v>125</v>
      </c>
      <c r="AB8" s="64"/>
      <c r="AC8" s="64"/>
      <c r="AD8" s="64">
        <v>14</v>
      </c>
      <c r="AE8" s="52"/>
      <c r="AF8" s="191">
        <f t="shared" si="9"/>
        <v>0.7</v>
      </c>
      <c r="AG8" s="71">
        <f t="shared" si="2"/>
        <v>1.0499999999999998</v>
      </c>
      <c r="AJ8" s="53" t="s">
        <v>143</v>
      </c>
      <c r="AK8" s="63"/>
      <c r="AL8" s="82"/>
      <c r="AM8" s="63"/>
      <c r="AN8" s="64"/>
      <c r="AO8" s="64"/>
      <c r="AP8" s="64"/>
      <c r="AQ8" s="52"/>
      <c r="AR8" s="191">
        <f t="shared" si="10"/>
        <v>0</v>
      </c>
      <c r="AS8" s="71">
        <f t="shared" si="11"/>
        <v>0</v>
      </c>
      <c r="AV8" s="53" t="s">
        <v>174</v>
      </c>
      <c r="AW8" s="76"/>
      <c r="AX8" s="91"/>
      <c r="AY8" s="76"/>
      <c r="AZ8" s="179" t="s">
        <v>336</v>
      </c>
      <c r="BA8" s="52"/>
      <c r="BB8" s="194">
        <f t="shared" si="3"/>
        <v>0</v>
      </c>
      <c r="BE8" s="53" t="s">
        <v>180</v>
      </c>
      <c r="BF8" s="76"/>
      <c r="BG8" s="91"/>
      <c r="BH8" s="91"/>
      <c r="BI8" s="95"/>
      <c r="BJ8" s="52"/>
      <c r="BK8" s="194">
        <f t="shared" si="4"/>
        <v>0</v>
      </c>
      <c r="BN8" s="53" t="s">
        <v>192</v>
      </c>
      <c r="BO8" s="76"/>
      <c r="BP8" s="91"/>
      <c r="BQ8" s="91"/>
      <c r="BR8" s="52"/>
      <c r="BS8" s="194">
        <f t="shared" si="5"/>
        <v>0</v>
      </c>
      <c r="BV8" s="53" t="s">
        <v>206</v>
      </c>
      <c r="BW8" s="76"/>
      <c r="BX8" s="91"/>
      <c r="BY8" s="91"/>
      <c r="BZ8" s="52"/>
      <c r="CA8" s="194">
        <f t="shared" si="6"/>
        <v>0</v>
      </c>
      <c r="CD8" s="53" t="s">
        <v>236</v>
      </c>
      <c r="CE8" s="76"/>
      <c r="CF8" s="97"/>
      <c r="CG8" s="76"/>
      <c r="CH8" s="98"/>
      <c r="CI8" s="98"/>
      <c r="CJ8" s="98"/>
      <c r="CK8" s="52"/>
      <c r="CL8" s="194">
        <f t="shared" si="7"/>
        <v>0</v>
      </c>
      <c r="CP8" s="53" t="s">
        <v>230</v>
      </c>
      <c r="CQ8" s="76"/>
      <c r="CR8" s="179" t="s">
        <v>336</v>
      </c>
      <c r="CS8" s="76"/>
      <c r="CT8" s="104"/>
      <c r="CU8" s="104"/>
      <c r="CV8" s="98"/>
      <c r="CW8" s="52"/>
      <c r="CX8" s="194">
        <f t="shared" si="8"/>
        <v>0</v>
      </c>
      <c r="DA8" s="54" t="s">
        <v>272</v>
      </c>
      <c r="DB8" s="90" t="s">
        <v>274</v>
      </c>
      <c r="DC8" s="72">
        <f>IF(DB8="是",DB$2,0)</f>
        <v>0.5</v>
      </c>
    </row>
    <row r="9" spans="2:108" ht="47.25" x14ac:dyDescent="0.25">
      <c r="B9" s="53" t="s">
        <v>100</v>
      </c>
      <c r="C9" s="77"/>
      <c r="D9" s="76"/>
      <c r="E9" s="76"/>
      <c r="F9" s="179" t="s">
        <v>336</v>
      </c>
      <c r="G9" s="52"/>
      <c r="H9" s="52"/>
      <c r="I9" s="187"/>
      <c r="J9" s="69">
        <f t="shared" si="0"/>
        <v>0</v>
      </c>
      <c r="M9" s="53" t="s">
        <v>131</v>
      </c>
      <c r="N9" s="74"/>
      <c r="O9" s="61"/>
      <c r="P9" s="63"/>
      <c r="Q9" s="63"/>
      <c r="R9" s="64"/>
      <c r="S9" s="52"/>
      <c r="T9" s="189"/>
      <c r="U9" s="71">
        <f t="shared" si="1"/>
        <v>0</v>
      </c>
      <c r="X9" s="53" t="s">
        <v>137</v>
      </c>
      <c r="Y9" s="63" t="s">
        <v>124</v>
      </c>
      <c r="Z9" s="82" t="s">
        <v>148</v>
      </c>
      <c r="AA9" s="63" t="s">
        <v>125</v>
      </c>
      <c r="AB9" s="64"/>
      <c r="AC9" s="64"/>
      <c r="AD9" s="64">
        <v>15</v>
      </c>
      <c r="AE9" s="52"/>
      <c r="AF9" s="191">
        <f t="shared" si="9"/>
        <v>0.75</v>
      </c>
      <c r="AG9" s="71">
        <f t="shared" si="2"/>
        <v>1.125</v>
      </c>
      <c r="AJ9" s="53" t="s">
        <v>144</v>
      </c>
      <c r="AK9" s="63"/>
      <c r="AL9" s="82"/>
      <c r="AM9" s="63"/>
      <c r="AN9" s="64"/>
      <c r="AO9" s="64"/>
      <c r="AP9" s="64"/>
      <c r="AQ9" s="52"/>
      <c r="AR9" s="191">
        <f t="shared" si="10"/>
        <v>0</v>
      </c>
      <c r="AS9" s="71">
        <f t="shared" si="11"/>
        <v>0</v>
      </c>
      <c r="AV9" s="53" t="s">
        <v>175</v>
      </c>
      <c r="AW9" s="76"/>
      <c r="AX9" s="91"/>
      <c r="AY9" s="76"/>
      <c r="AZ9" s="179" t="s">
        <v>336</v>
      </c>
      <c r="BA9" s="52"/>
      <c r="BB9" s="194">
        <f t="shared" si="3"/>
        <v>0</v>
      </c>
      <c r="BE9" s="53" t="s">
        <v>181</v>
      </c>
      <c r="BF9" s="76"/>
      <c r="BG9" s="91"/>
      <c r="BH9" s="91"/>
      <c r="BI9" s="95"/>
      <c r="BJ9" s="52"/>
      <c r="BK9" s="194">
        <f t="shared" si="4"/>
        <v>0</v>
      </c>
      <c r="BN9" s="53" t="s">
        <v>193</v>
      </c>
      <c r="BO9" s="76"/>
      <c r="BP9" s="91"/>
      <c r="BQ9" s="91"/>
      <c r="BR9" s="52"/>
      <c r="BS9" s="194">
        <f t="shared" si="5"/>
        <v>0</v>
      </c>
      <c r="BV9" s="53" t="s">
        <v>207</v>
      </c>
      <c r="BW9" s="76"/>
      <c r="BX9" s="91"/>
      <c r="BY9" s="91"/>
      <c r="BZ9" s="52"/>
      <c r="CA9" s="194">
        <f t="shared" si="6"/>
        <v>0</v>
      </c>
      <c r="CD9" s="53" t="s">
        <v>237</v>
      </c>
      <c r="CE9" s="76"/>
      <c r="CF9" s="97"/>
      <c r="CG9" s="76"/>
      <c r="CH9" s="98"/>
      <c r="CI9" s="98"/>
      <c r="CJ9" s="98"/>
      <c r="CK9" s="52"/>
      <c r="CL9" s="194">
        <f t="shared" si="7"/>
        <v>0</v>
      </c>
      <c r="CP9" s="53" t="s">
        <v>231</v>
      </c>
      <c r="CQ9" s="76"/>
      <c r="CR9" s="179" t="s">
        <v>336</v>
      </c>
      <c r="CS9" s="76"/>
      <c r="CT9" s="104"/>
      <c r="CU9" s="104"/>
      <c r="CV9" s="98"/>
      <c r="CW9" s="52"/>
      <c r="CX9" s="194">
        <f t="shared" si="8"/>
        <v>0</v>
      </c>
    </row>
    <row r="10" spans="2:108" ht="47.25" x14ac:dyDescent="0.25">
      <c r="B10" s="53" t="s">
        <v>101</v>
      </c>
      <c r="C10" s="77"/>
      <c r="D10" s="76"/>
      <c r="E10" s="76"/>
      <c r="F10" s="179" t="s">
        <v>336</v>
      </c>
      <c r="G10" s="52"/>
      <c r="H10" s="52"/>
      <c r="I10" s="187"/>
      <c r="J10" s="69">
        <f t="shared" si="0"/>
        <v>0</v>
      </c>
      <c r="M10" s="53" t="s">
        <v>132</v>
      </c>
      <c r="N10" s="74"/>
      <c r="O10" s="61"/>
      <c r="P10" s="63"/>
      <c r="Q10" s="63"/>
      <c r="R10" s="64"/>
      <c r="S10" s="52"/>
      <c r="T10" s="189"/>
      <c r="U10" s="71">
        <f t="shared" si="1"/>
        <v>0</v>
      </c>
      <c r="X10" s="53" t="s">
        <v>138</v>
      </c>
      <c r="Y10" s="63" t="s">
        <v>124</v>
      </c>
      <c r="Z10" s="82" t="s">
        <v>148</v>
      </c>
      <c r="AA10" s="63" t="s">
        <v>125</v>
      </c>
      <c r="AB10" s="64"/>
      <c r="AC10" s="64"/>
      <c r="AD10" s="64">
        <v>16</v>
      </c>
      <c r="AE10" s="52"/>
      <c r="AF10" s="191">
        <f t="shared" si="9"/>
        <v>0.8</v>
      </c>
      <c r="AG10" s="71">
        <f t="shared" si="2"/>
        <v>1.2000000000000002</v>
      </c>
      <c r="AJ10" s="53" t="s">
        <v>145</v>
      </c>
      <c r="AK10" s="63"/>
      <c r="AL10" s="82"/>
      <c r="AM10" s="63"/>
      <c r="AN10" s="64"/>
      <c r="AO10" s="64"/>
      <c r="AP10" s="64"/>
      <c r="AQ10" s="52"/>
      <c r="AR10" s="191">
        <f t="shared" si="10"/>
        <v>0</v>
      </c>
      <c r="AS10" s="71">
        <f t="shared" si="11"/>
        <v>0</v>
      </c>
      <c r="AV10" s="53" t="s">
        <v>176</v>
      </c>
      <c r="AW10" s="76"/>
      <c r="AX10" s="91"/>
      <c r="AY10" s="76"/>
      <c r="AZ10" s="179" t="s">
        <v>336</v>
      </c>
      <c r="BA10" s="52"/>
      <c r="BB10" s="194">
        <f t="shared" si="3"/>
        <v>0</v>
      </c>
      <c r="BE10" s="53" t="s">
        <v>182</v>
      </c>
      <c r="BF10" s="76"/>
      <c r="BG10" s="91"/>
      <c r="BH10" s="91"/>
      <c r="BI10" s="95"/>
      <c r="BJ10" s="52"/>
      <c r="BK10" s="194">
        <f t="shared" si="4"/>
        <v>0</v>
      </c>
      <c r="BN10" s="53" t="s">
        <v>194</v>
      </c>
      <c r="BO10" s="76"/>
      <c r="BP10" s="91"/>
      <c r="BQ10" s="91"/>
      <c r="BR10" s="52"/>
      <c r="BS10" s="194">
        <f t="shared" si="5"/>
        <v>0</v>
      </c>
      <c r="BV10" s="53" t="s">
        <v>208</v>
      </c>
      <c r="BW10" s="76"/>
      <c r="BX10" s="91"/>
      <c r="BY10" s="91"/>
      <c r="BZ10" s="52"/>
      <c r="CA10" s="194">
        <f t="shared" si="6"/>
        <v>0</v>
      </c>
      <c r="CD10" s="53" t="s">
        <v>238</v>
      </c>
      <c r="CE10" s="76"/>
      <c r="CF10" s="97"/>
      <c r="CG10" s="76"/>
      <c r="CH10" s="98"/>
      <c r="CI10" s="98"/>
      <c r="CJ10" s="98"/>
      <c r="CK10" s="52"/>
      <c r="CL10" s="194">
        <f t="shared" si="7"/>
        <v>0</v>
      </c>
      <c r="CP10" s="53" t="s">
        <v>232</v>
      </c>
      <c r="CQ10" s="76"/>
      <c r="CR10" s="179" t="s">
        <v>336</v>
      </c>
      <c r="CS10" s="76"/>
      <c r="CT10" s="104"/>
      <c r="CU10" s="104"/>
      <c r="CV10" s="98"/>
      <c r="CW10" s="52"/>
      <c r="CX10" s="194">
        <f t="shared" si="8"/>
        <v>0</v>
      </c>
    </row>
    <row r="11" spans="2:108" ht="48" thickBot="1" x14ac:dyDescent="0.3">
      <c r="B11" s="54" t="s">
        <v>335</v>
      </c>
      <c r="C11" s="78"/>
      <c r="D11" s="90"/>
      <c r="E11" s="90"/>
      <c r="F11" s="180" t="s">
        <v>336</v>
      </c>
      <c r="G11" s="55"/>
      <c r="H11" s="55"/>
      <c r="I11" s="188"/>
      <c r="J11" s="70">
        <f t="shared" si="0"/>
        <v>0</v>
      </c>
      <c r="M11" s="54" t="s">
        <v>133</v>
      </c>
      <c r="N11" s="75"/>
      <c r="O11" s="62"/>
      <c r="P11" s="65"/>
      <c r="Q11" s="65"/>
      <c r="R11" s="66"/>
      <c r="S11" s="55"/>
      <c r="T11" s="190"/>
      <c r="U11" s="72">
        <f t="shared" si="1"/>
        <v>0</v>
      </c>
      <c r="X11" s="54" t="s">
        <v>139</v>
      </c>
      <c r="Y11" s="65" t="s">
        <v>124</v>
      </c>
      <c r="Z11" s="83" t="s">
        <v>148</v>
      </c>
      <c r="AA11" s="65" t="s">
        <v>125</v>
      </c>
      <c r="AB11" s="66"/>
      <c r="AC11" s="66"/>
      <c r="AD11" s="66">
        <v>17</v>
      </c>
      <c r="AE11" s="55"/>
      <c r="AF11" s="192">
        <f t="shared" si="9"/>
        <v>0.85</v>
      </c>
      <c r="AG11" s="72">
        <f t="shared" si="2"/>
        <v>1.2749999999999999</v>
      </c>
      <c r="AJ11" s="54" t="s">
        <v>146</v>
      </c>
      <c r="AK11" s="65"/>
      <c r="AL11" s="83"/>
      <c r="AM11" s="65"/>
      <c r="AN11" s="66"/>
      <c r="AO11" s="66"/>
      <c r="AP11" s="66"/>
      <c r="AQ11" s="55"/>
      <c r="AR11" s="192">
        <f t="shared" si="10"/>
        <v>0</v>
      </c>
      <c r="AS11" s="72">
        <f t="shared" si="11"/>
        <v>0</v>
      </c>
      <c r="AV11" s="54" t="s">
        <v>177</v>
      </c>
      <c r="AW11" s="90"/>
      <c r="AX11" s="92"/>
      <c r="AY11" s="90"/>
      <c r="AZ11" s="180" t="s">
        <v>336</v>
      </c>
      <c r="BA11" s="55"/>
      <c r="BB11" s="195">
        <f t="shared" si="3"/>
        <v>0</v>
      </c>
      <c r="BE11" s="54" t="s">
        <v>183</v>
      </c>
      <c r="BF11" s="90"/>
      <c r="BG11" s="92"/>
      <c r="BH11" s="92"/>
      <c r="BI11" s="96"/>
      <c r="BJ11" s="55"/>
      <c r="BK11" s="195">
        <f t="shared" si="4"/>
        <v>0</v>
      </c>
      <c r="BN11" s="54" t="s">
        <v>195</v>
      </c>
      <c r="BO11" s="90"/>
      <c r="BP11" s="92"/>
      <c r="BQ11" s="92"/>
      <c r="BR11" s="55"/>
      <c r="BS11" s="195">
        <f t="shared" si="5"/>
        <v>0</v>
      </c>
      <c r="BV11" s="54" t="s">
        <v>209</v>
      </c>
      <c r="BW11" s="90"/>
      <c r="BX11" s="92"/>
      <c r="BY11" s="92"/>
      <c r="BZ11" s="55"/>
      <c r="CA11" s="195">
        <f t="shared" si="6"/>
        <v>0</v>
      </c>
      <c r="CD11" s="54" t="s">
        <v>239</v>
      </c>
      <c r="CE11" s="90"/>
      <c r="CF11" s="100"/>
      <c r="CG11" s="90"/>
      <c r="CH11" s="99"/>
      <c r="CI11" s="99"/>
      <c r="CJ11" s="99"/>
      <c r="CK11" s="55"/>
      <c r="CL11" s="195">
        <f t="shared" si="7"/>
        <v>0</v>
      </c>
      <c r="CP11" s="54" t="s">
        <v>233</v>
      </c>
      <c r="CQ11" s="90"/>
      <c r="CR11" s="180" t="s">
        <v>336</v>
      </c>
      <c r="CS11" s="90"/>
      <c r="CT11" s="105"/>
      <c r="CU11" s="105"/>
      <c r="CV11" s="99"/>
      <c r="CW11" s="55"/>
      <c r="CX11" s="195">
        <f t="shared" si="8"/>
        <v>0</v>
      </c>
    </row>
    <row r="12" spans="2:108" x14ac:dyDescent="0.25"/>
  </sheetData>
  <mergeCells count="12">
    <mergeCell ref="DA4:DC4"/>
    <mergeCell ref="AJ4:AS4"/>
    <mergeCell ref="AV4:BB4"/>
    <mergeCell ref="BE4:BK4"/>
    <mergeCell ref="BN4:BS4"/>
    <mergeCell ref="BV4:CA4"/>
    <mergeCell ref="CD4:CL4"/>
    <mergeCell ref="B4:J4"/>
    <mergeCell ref="M4:U4"/>
    <mergeCell ref="X4:AG4"/>
    <mergeCell ref="D5:E5"/>
    <mergeCell ref="CP4:CX4"/>
  </mergeCells>
  <phoneticPr fontId="1" type="noConversion"/>
  <dataValidations count="16">
    <dataValidation type="list" allowBlank="1" showInputMessage="1" showErrorMessage="1" sqref="R6:R11" xr:uid="{EC85C3FE-BA01-40FB-B1E2-2B9427E8E12B}">
      <formula1>"全職,兼職"</formula1>
    </dataValidation>
    <dataValidation type="whole" allowBlank="1" showInputMessage="1" showErrorMessage="1" sqref="O6:O11" xr:uid="{6D1F37F7-3C6A-4112-95AB-4C90CDD58DEC}">
      <formula1>1</formula1>
      <formula2>36</formula2>
    </dataValidation>
    <dataValidation type="whole" allowBlank="1" showInputMessage="1" showErrorMessage="1" sqref="AO6:AO11" xr:uid="{F6075F2F-D22B-4EDA-9F8A-4E07EAC7ED72}">
      <formula1>1</formula1>
      <formula2>20</formula2>
    </dataValidation>
    <dataValidation type="whole" allowBlank="1" showInputMessage="1" showErrorMessage="1" sqref="AP6:AP11 AC6:AD11" xr:uid="{B2E183DA-8FFD-446C-B4FB-3589E575E5B5}">
      <formula1>0</formula1>
      <formula2>20</formula2>
    </dataValidation>
    <dataValidation type="list" allowBlank="1" showInputMessage="1" showErrorMessage="1" sqref="Z6:Z11" xr:uid="{2528CFAE-86A9-47EC-8C62-346CB13F6E0D}">
      <formula1>"大學,非大學,學會,企業"</formula1>
    </dataValidation>
    <dataValidation type="list" allowBlank="1" showInputMessage="1" showErrorMessage="1" sqref="AL6:AL11" xr:uid="{4C377766-3432-409B-8736-C2EC5354559A}">
      <formula1>"大學,非大學,學會,企業,自學,網課"</formula1>
    </dataValidation>
    <dataValidation type="list" allowBlank="1" showInputMessage="1" showErrorMessage="1" sqref="AX6:AX11" xr:uid="{D6DAFAA3-B0BC-428A-BBB5-BBEEAA58B9ED}">
      <formula1>"會議,研討會"</formula1>
    </dataValidation>
    <dataValidation type="list" allowBlank="1" showInputMessage="1" showErrorMessage="1" sqref="BG6:BG11" xr:uid="{2B90275C-F2D7-4D93-81C1-1867A903F423}">
      <formula1>"理監事會,委員會,諮詢"</formula1>
    </dataValidation>
    <dataValidation type="whole" allowBlank="1" showInputMessage="1" showErrorMessage="1" sqref="BI6:BI11" xr:uid="{F4935E13-DA85-493A-AEA4-9FAA04B6A42A}">
      <formula1>0</formula1>
      <formula2>3</formula2>
    </dataValidation>
    <dataValidation type="list" allowBlank="1" showInputMessage="1" showErrorMessage="1" sqref="BQ6:BQ11" xr:uid="{5B96D45F-C96E-4AFB-99CD-956FF111A5D0}">
      <formula1>"學會,非學會"</formula1>
    </dataValidation>
    <dataValidation type="list" allowBlank="1" showInputMessage="1" showErrorMessage="1" sqref="BX6:BX11 BP6:BP11" xr:uid="{FB100C95-3868-4213-A7B5-8EFC3E07A2EF}">
      <formula1>"品質技術師,數位計量技術師,品質工程師,可靠度工程師,品質管理師,軟體品質工程師,AI品質工程師,六標準差綠帶,六標準差黑帶,   "</formula1>
    </dataValidation>
    <dataValidation type="list" allowBlank="1" showInputMessage="1" showErrorMessage="1" sqref="BY6:BY11" xr:uid="{7368E907-A071-443E-8777-045E2ACCCE18}">
      <formula1>"主考,監考,考務"</formula1>
    </dataValidation>
    <dataValidation type="whole" allowBlank="1" showInputMessage="1" showErrorMessage="1" sqref="CJ6:CJ11" xr:uid="{23DEC280-41D0-4624-B580-613D03446230}">
      <formula1>0</formula1>
      <formula2>50</formula2>
    </dataValidation>
    <dataValidation type="list" allowBlank="1" showInputMessage="1" showErrorMessage="1" sqref="CT6:CT11" xr:uid="{FC98929F-C439-4B80-BE2D-5F158143918C}">
      <formula1>"書籍,文章,簡報,媒體審查"</formula1>
    </dataValidation>
    <dataValidation type="list" allowBlank="1" showInputMessage="1" showErrorMessage="1" sqref="DB6:DB8" xr:uid="{7757EC00-EDD7-4B75-8A0F-9B1FB9FD478D}">
      <formula1>"是,否"</formula1>
    </dataValidation>
    <dataValidation allowBlank="1" showInputMessage="1" showErrorMessage="1" promptTitle="網站" prompt="連接" sqref="H5 S5 AE5 AQ5 BA5 BJ5 BR5 BZ5 CK5 CW5" xr:uid="{EA396392-B900-4F14-8B64-86884F0FBEF5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7B98E-EB9D-40DC-8941-CE287CD29573}">
  <sheetPr codeName="Sheet4"/>
  <dimension ref="A1:G27"/>
  <sheetViews>
    <sheetView topLeftCell="A10" zoomScale="130" zoomScaleNormal="130" workbookViewId="0">
      <selection activeCell="B29" sqref="B29"/>
    </sheetView>
  </sheetViews>
  <sheetFormatPr defaultRowHeight="14.25" x14ac:dyDescent="0.2"/>
  <cols>
    <col min="1" max="1" width="6.5703125" style="1" customWidth="1"/>
    <col min="2" max="2" width="23.140625" style="1" customWidth="1"/>
    <col min="3" max="3" width="16.85546875" style="1" customWidth="1"/>
    <col min="4" max="4" width="13.7109375" style="1" customWidth="1"/>
    <col min="5" max="5" width="14.42578125" style="1" customWidth="1"/>
    <col min="6" max="6" width="13.42578125" style="1" customWidth="1"/>
    <col min="7" max="16384" width="9.140625" style="1"/>
  </cols>
  <sheetData>
    <row r="1" spans="1:7" s="112" customFormat="1" x14ac:dyDescent="0.2"/>
    <row r="2" spans="1:7" ht="15" thickBot="1" x14ac:dyDescent="0.25"/>
    <row r="3" spans="1:7" ht="42" customHeight="1" x14ac:dyDescent="0.2">
      <c r="B3" s="228" t="s">
        <v>52</v>
      </c>
      <c r="C3" s="229"/>
      <c r="D3" s="229"/>
      <c r="E3" s="229"/>
      <c r="F3" s="44" t="s">
        <v>61</v>
      </c>
    </row>
    <row r="4" spans="1:7" ht="37.15" customHeight="1" x14ac:dyDescent="0.2">
      <c r="A4" s="2" t="s">
        <v>5</v>
      </c>
      <c r="B4" s="51" t="s">
        <v>60</v>
      </c>
      <c r="C4" s="227" t="s">
        <v>68</v>
      </c>
      <c r="D4" s="227"/>
      <c r="E4" s="227"/>
      <c r="F4" s="9">
        <v>9</v>
      </c>
    </row>
    <row r="5" spans="1:7" ht="66.75" customHeight="1" x14ac:dyDescent="0.2">
      <c r="A5" s="2" t="s">
        <v>6</v>
      </c>
      <c r="B5" s="51" t="s">
        <v>84</v>
      </c>
      <c r="C5" s="230" t="s">
        <v>76</v>
      </c>
      <c r="D5" s="227"/>
      <c r="E5" s="227"/>
      <c r="F5" s="9">
        <v>10.8</v>
      </c>
    </row>
    <row r="6" spans="1:7" ht="53.25" customHeight="1" x14ac:dyDescent="0.2">
      <c r="A6" s="2" t="s">
        <v>7</v>
      </c>
      <c r="B6" s="51" t="s">
        <v>85</v>
      </c>
      <c r="C6" s="227" t="s">
        <v>69</v>
      </c>
      <c r="D6" s="227"/>
      <c r="E6" s="227"/>
      <c r="F6" s="9">
        <v>10.8</v>
      </c>
    </row>
    <row r="7" spans="1:7" ht="42.75" customHeight="1" x14ac:dyDescent="0.2">
      <c r="A7" s="2" t="s">
        <v>8</v>
      </c>
      <c r="B7" s="51" t="s">
        <v>95</v>
      </c>
      <c r="C7" s="227" t="s">
        <v>70</v>
      </c>
      <c r="D7" s="227"/>
      <c r="E7" s="227"/>
      <c r="F7" s="9">
        <v>9</v>
      </c>
    </row>
    <row r="8" spans="1:7" ht="42" customHeight="1" x14ac:dyDescent="0.2">
      <c r="A8" s="2" t="s">
        <v>9</v>
      </c>
      <c r="B8" s="51" t="s">
        <v>62</v>
      </c>
      <c r="C8" s="227" t="s">
        <v>71</v>
      </c>
      <c r="D8" s="227"/>
      <c r="E8" s="227"/>
      <c r="F8" s="9">
        <v>11</v>
      </c>
    </row>
    <row r="9" spans="1:7" ht="31.5" customHeight="1" x14ac:dyDescent="0.2">
      <c r="A9" s="2" t="s">
        <v>10</v>
      </c>
      <c r="B9" s="51" t="s">
        <v>86</v>
      </c>
      <c r="C9" s="227" t="s">
        <v>72</v>
      </c>
      <c r="D9" s="227"/>
      <c r="E9" s="227"/>
      <c r="F9" s="9">
        <v>8</v>
      </c>
    </row>
    <row r="10" spans="1:7" ht="32.25" customHeight="1" x14ac:dyDescent="0.2">
      <c r="A10" s="2" t="s">
        <v>11</v>
      </c>
      <c r="B10" s="51" t="s">
        <v>87</v>
      </c>
      <c r="C10" s="236" t="s">
        <v>73</v>
      </c>
      <c r="D10" s="237"/>
      <c r="E10" s="238"/>
      <c r="F10" s="9">
        <v>6</v>
      </c>
    </row>
    <row r="11" spans="1:7" ht="51.75" customHeight="1" x14ac:dyDescent="0.2">
      <c r="A11" s="2" t="s">
        <v>12</v>
      </c>
      <c r="B11" s="51" t="s">
        <v>88</v>
      </c>
      <c r="C11" s="227" t="s">
        <v>74</v>
      </c>
      <c r="D11" s="227"/>
      <c r="E11" s="227"/>
      <c r="F11" s="17">
        <v>5</v>
      </c>
    </row>
    <row r="12" spans="1:7" s="24" customFormat="1" ht="18" customHeight="1" x14ac:dyDescent="0.2">
      <c r="A12" s="2" t="s">
        <v>20</v>
      </c>
      <c r="B12" s="51" t="s">
        <v>89</v>
      </c>
      <c r="C12" s="231" t="s">
        <v>75</v>
      </c>
      <c r="D12" s="231"/>
      <c r="E12" s="231"/>
      <c r="F12" s="9">
        <v>3.6</v>
      </c>
      <c r="G12" s="1"/>
    </row>
    <row r="13" spans="1:7" s="24" customFormat="1" ht="18" customHeight="1" x14ac:dyDescent="0.2">
      <c r="A13" s="2" t="s">
        <v>21</v>
      </c>
      <c r="B13" s="50" t="s">
        <v>90</v>
      </c>
      <c r="C13" s="32" t="s">
        <v>53</v>
      </c>
      <c r="D13" s="33" t="s">
        <v>54</v>
      </c>
      <c r="E13" s="34" t="s">
        <v>55</v>
      </c>
      <c r="F13" s="232">
        <v>9</v>
      </c>
      <c r="G13" s="1"/>
    </row>
    <row r="14" spans="1:7" s="24" customFormat="1" ht="15.75" x14ac:dyDescent="0.2">
      <c r="A14" s="2"/>
      <c r="B14" s="45" t="s">
        <v>77</v>
      </c>
      <c r="C14" s="38" t="s">
        <v>63</v>
      </c>
      <c r="D14" s="39" t="s">
        <v>56</v>
      </c>
      <c r="E14" s="40" t="s">
        <v>63</v>
      </c>
      <c r="F14" s="232"/>
      <c r="G14" s="1"/>
    </row>
    <row r="15" spans="1:7" s="24" customFormat="1" ht="18" customHeight="1" x14ac:dyDescent="0.2">
      <c r="A15" s="2"/>
      <c r="B15" s="45" t="s">
        <v>78</v>
      </c>
      <c r="C15" s="38" t="s">
        <v>64</v>
      </c>
      <c r="D15" s="39" t="s">
        <v>63</v>
      </c>
      <c r="E15" s="40" t="s">
        <v>38</v>
      </c>
      <c r="F15" s="232"/>
      <c r="G15" s="1"/>
    </row>
    <row r="16" spans="1:7" s="24" customFormat="1" ht="18" customHeight="1" x14ac:dyDescent="0.2">
      <c r="A16" s="2"/>
      <c r="B16" s="46" t="s">
        <v>79</v>
      </c>
      <c r="C16" s="38" t="s">
        <v>65</v>
      </c>
      <c r="D16" s="39" t="s">
        <v>66</v>
      </c>
      <c r="E16" s="40" t="s">
        <v>64</v>
      </c>
      <c r="F16" s="232"/>
      <c r="G16" s="1"/>
    </row>
    <row r="17" spans="1:7" s="24" customFormat="1" ht="18" customHeight="1" thickBot="1" x14ac:dyDescent="0.25">
      <c r="A17" s="2"/>
      <c r="B17" s="47" t="s">
        <v>80</v>
      </c>
      <c r="C17" s="35" t="s">
        <v>64</v>
      </c>
      <c r="D17" s="36" t="s">
        <v>64</v>
      </c>
      <c r="E17" s="37" t="s">
        <v>38</v>
      </c>
      <c r="F17" s="232"/>
      <c r="G17" s="1"/>
    </row>
    <row r="18" spans="1:7" s="24" customFormat="1" ht="19.5" customHeight="1" x14ac:dyDescent="0.2">
      <c r="A18" s="2" t="s">
        <v>22</v>
      </c>
      <c r="B18" s="49" t="s">
        <v>91</v>
      </c>
      <c r="C18" s="41" t="s">
        <v>57</v>
      </c>
      <c r="D18" s="42" t="s">
        <v>58</v>
      </c>
      <c r="E18" s="43" t="s">
        <v>59</v>
      </c>
      <c r="F18" s="233">
        <v>1.5</v>
      </c>
      <c r="G18" s="1"/>
    </row>
    <row r="19" spans="1:7" s="24" customFormat="1" ht="18.75" customHeight="1" x14ac:dyDescent="0.2">
      <c r="A19" s="2"/>
      <c r="B19" s="46" t="s">
        <v>81</v>
      </c>
      <c r="C19" s="32" t="s">
        <v>63</v>
      </c>
      <c r="D19" s="33" t="s">
        <v>64</v>
      </c>
      <c r="E19" s="34" t="s">
        <v>67</v>
      </c>
      <c r="F19" s="234"/>
      <c r="G19" s="1"/>
    </row>
    <row r="20" spans="1:7" s="24" customFormat="1" ht="18.75" customHeight="1" x14ac:dyDescent="0.2">
      <c r="A20" s="2"/>
      <c r="B20" s="46" t="s">
        <v>82</v>
      </c>
      <c r="C20" s="32" t="s">
        <v>63</v>
      </c>
      <c r="D20" s="33" t="s">
        <v>64</v>
      </c>
      <c r="E20" s="34" t="s">
        <v>67</v>
      </c>
      <c r="F20" s="234"/>
      <c r="G20" s="1"/>
    </row>
    <row r="21" spans="1:7" s="24" customFormat="1" ht="18.75" customHeight="1" thickBot="1" x14ac:dyDescent="0.25">
      <c r="A21" s="2"/>
      <c r="B21" s="47" t="s">
        <v>83</v>
      </c>
      <c r="C21" s="35" t="s">
        <v>63</v>
      </c>
      <c r="D21" s="36" t="s">
        <v>64</v>
      </c>
      <c r="E21" s="37" t="s">
        <v>67</v>
      </c>
      <c r="F21" s="235"/>
      <c r="G21" s="1"/>
    </row>
    <row r="22" spans="1:7" x14ac:dyDescent="0.2">
      <c r="A22" s="2"/>
      <c r="B22" s="3"/>
    </row>
    <row r="23" spans="1:7" x14ac:dyDescent="0.2">
      <c r="A23" s="2"/>
      <c r="B23" s="3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</sheetData>
  <mergeCells count="12">
    <mergeCell ref="C9:E9"/>
    <mergeCell ref="C11:E11"/>
    <mergeCell ref="C12:E12"/>
    <mergeCell ref="F13:F17"/>
    <mergeCell ref="F18:F21"/>
    <mergeCell ref="C10:E10"/>
    <mergeCell ref="C8:E8"/>
    <mergeCell ref="B3:E3"/>
    <mergeCell ref="C4:E4"/>
    <mergeCell ref="C5:E5"/>
    <mergeCell ref="C6:E6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2:G27"/>
  <sheetViews>
    <sheetView topLeftCell="A13" zoomScale="130" zoomScaleNormal="130" workbookViewId="0">
      <selection activeCell="B29" sqref="B29"/>
    </sheetView>
  </sheetViews>
  <sheetFormatPr defaultRowHeight="14.25" x14ac:dyDescent="0.2"/>
  <cols>
    <col min="1" max="1" width="6.5703125" style="1" customWidth="1"/>
    <col min="2" max="2" width="29.42578125" style="1" customWidth="1"/>
    <col min="3" max="3" width="16.85546875" style="1" customWidth="1"/>
    <col min="4" max="4" width="13.7109375" style="1" customWidth="1"/>
    <col min="5" max="5" width="14.42578125" style="1" customWidth="1"/>
    <col min="6" max="6" width="13.42578125" style="1" customWidth="1"/>
    <col min="7" max="16384" width="9.140625" style="1"/>
  </cols>
  <sheetData>
    <row r="2" spans="1:7" ht="15" thickBot="1" x14ac:dyDescent="0.25"/>
    <row r="3" spans="1:7" ht="42" customHeight="1" x14ac:dyDescent="0.2">
      <c r="B3" s="240" t="s">
        <v>14</v>
      </c>
      <c r="C3" s="241"/>
      <c r="D3" s="241"/>
      <c r="E3" s="241"/>
      <c r="F3" s="7" t="s">
        <v>47</v>
      </c>
    </row>
    <row r="4" spans="1:7" ht="37.15" customHeight="1" x14ac:dyDescent="0.2">
      <c r="A4" s="2" t="s">
        <v>5</v>
      </c>
      <c r="B4" s="8" t="s">
        <v>15</v>
      </c>
      <c r="C4" s="227" t="s">
        <v>16</v>
      </c>
      <c r="D4" s="227"/>
      <c r="E4" s="227"/>
      <c r="F4" s="9">
        <v>9</v>
      </c>
    </row>
    <row r="5" spans="1:7" ht="66.75" customHeight="1" x14ac:dyDescent="0.2">
      <c r="A5" s="2" t="s">
        <v>6</v>
      </c>
      <c r="B5" s="10" t="s">
        <v>0</v>
      </c>
      <c r="C5" s="227" t="s">
        <v>48</v>
      </c>
      <c r="D5" s="227"/>
      <c r="E5" s="227"/>
      <c r="F5" s="9">
        <v>10.8</v>
      </c>
    </row>
    <row r="6" spans="1:7" ht="42.6" customHeight="1" x14ac:dyDescent="0.2">
      <c r="A6" s="2" t="s">
        <v>7</v>
      </c>
      <c r="B6" s="10" t="s">
        <v>1</v>
      </c>
      <c r="C6" s="227" t="s">
        <v>49</v>
      </c>
      <c r="D6" s="227"/>
      <c r="E6" s="227"/>
      <c r="F6" s="9">
        <v>10.8</v>
      </c>
    </row>
    <row r="7" spans="1:7" ht="42.75" customHeight="1" x14ac:dyDescent="0.2">
      <c r="A7" s="2" t="s">
        <v>8</v>
      </c>
      <c r="B7" s="10" t="s">
        <v>17</v>
      </c>
      <c r="C7" s="227" t="s">
        <v>50</v>
      </c>
      <c r="D7" s="227"/>
      <c r="E7" s="227"/>
      <c r="F7" s="9">
        <v>9</v>
      </c>
    </row>
    <row r="8" spans="1:7" ht="42" customHeight="1" x14ac:dyDescent="0.2">
      <c r="A8" s="2" t="s">
        <v>9</v>
      </c>
      <c r="B8" s="10" t="s">
        <v>2</v>
      </c>
      <c r="C8" s="227" t="s">
        <v>43</v>
      </c>
      <c r="D8" s="227"/>
      <c r="E8" s="227"/>
      <c r="F8" s="9">
        <v>11</v>
      </c>
    </row>
    <row r="9" spans="1:7" ht="30.75" customHeight="1" x14ac:dyDescent="0.2">
      <c r="A9" s="2" t="s">
        <v>10</v>
      </c>
      <c r="B9" s="10" t="s">
        <v>3</v>
      </c>
      <c r="C9" s="227" t="s">
        <v>51</v>
      </c>
      <c r="D9" s="227"/>
      <c r="E9" s="227"/>
      <c r="F9" s="9">
        <v>8</v>
      </c>
    </row>
    <row r="10" spans="1:7" ht="30.75" customHeight="1" x14ac:dyDescent="0.2">
      <c r="A10" s="2" t="s">
        <v>11</v>
      </c>
      <c r="B10" s="10" t="s">
        <v>4</v>
      </c>
      <c r="C10" s="236" t="s">
        <v>13</v>
      </c>
      <c r="D10" s="237"/>
      <c r="E10" s="238"/>
      <c r="F10" s="9">
        <v>6</v>
      </c>
    </row>
    <row r="11" spans="1:7" ht="57.75" customHeight="1" thickBot="1" x14ac:dyDescent="0.25">
      <c r="A11" s="2" t="s">
        <v>12</v>
      </c>
      <c r="B11" s="16" t="s">
        <v>18</v>
      </c>
      <c r="C11" s="239" t="s">
        <v>46</v>
      </c>
      <c r="D11" s="239"/>
      <c r="E11" s="239"/>
      <c r="F11" s="17">
        <v>5</v>
      </c>
    </row>
    <row r="12" spans="1:7" s="24" customFormat="1" ht="15" thickBot="1" x14ac:dyDescent="0.25">
      <c r="A12" s="2" t="s">
        <v>20</v>
      </c>
      <c r="B12" s="18" t="s">
        <v>19</v>
      </c>
      <c r="C12" s="212" t="s">
        <v>45</v>
      </c>
      <c r="D12" s="212"/>
      <c r="E12" s="212"/>
      <c r="F12" s="19">
        <v>3.6</v>
      </c>
      <c r="G12" s="1"/>
    </row>
    <row r="13" spans="1:7" s="24" customFormat="1" ht="15" thickBot="1" x14ac:dyDescent="0.25">
      <c r="A13" s="2" t="s">
        <v>21</v>
      </c>
      <c r="B13" s="25" t="s">
        <v>30</v>
      </c>
      <c r="C13" s="26" t="s">
        <v>35</v>
      </c>
      <c r="D13" s="27" t="s">
        <v>36</v>
      </c>
      <c r="E13" s="28" t="s">
        <v>37</v>
      </c>
      <c r="F13" s="232">
        <v>9</v>
      </c>
      <c r="G13" s="1"/>
    </row>
    <row r="14" spans="1:7" s="24" customFormat="1" ht="29.25" thickBot="1" x14ac:dyDescent="0.25">
      <c r="A14" s="2"/>
      <c r="B14" s="11" t="s">
        <v>31</v>
      </c>
      <c r="C14" s="29" t="s">
        <v>29</v>
      </c>
      <c r="D14" s="30" t="s">
        <v>42</v>
      </c>
      <c r="E14" s="31" t="s">
        <v>29</v>
      </c>
      <c r="F14" s="232"/>
      <c r="G14" s="1"/>
    </row>
    <row r="15" spans="1:7" s="24" customFormat="1" x14ac:dyDescent="0.2">
      <c r="A15" s="2"/>
      <c r="B15" s="20" t="s">
        <v>32</v>
      </c>
      <c r="C15" s="21" t="s">
        <v>41</v>
      </c>
      <c r="D15" s="22" t="s">
        <v>29</v>
      </c>
      <c r="E15" s="23" t="s">
        <v>38</v>
      </c>
      <c r="F15" s="232"/>
      <c r="G15" s="1"/>
    </row>
    <row r="16" spans="1:7" s="24" customFormat="1" x14ac:dyDescent="0.2">
      <c r="A16" s="2"/>
      <c r="B16" s="11" t="s">
        <v>33</v>
      </c>
      <c r="C16" s="4" t="s">
        <v>39</v>
      </c>
      <c r="D16" s="5" t="s">
        <v>40</v>
      </c>
      <c r="E16" s="6" t="s">
        <v>41</v>
      </c>
      <c r="F16" s="232"/>
      <c r="G16" s="1"/>
    </row>
    <row r="17" spans="1:7" s="24" customFormat="1" ht="15" thickBot="1" x14ac:dyDescent="0.25">
      <c r="A17" s="2"/>
      <c r="B17" s="12" t="s">
        <v>34</v>
      </c>
      <c r="C17" s="13" t="s">
        <v>44</v>
      </c>
      <c r="D17" s="14" t="s">
        <v>44</v>
      </c>
      <c r="E17" s="15" t="s">
        <v>38</v>
      </c>
      <c r="F17" s="232"/>
      <c r="G17" s="1"/>
    </row>
    <row r="18" spans="1:7" s="24" customFormat="1" x14ac:dyDescent="0.2">
      <c r="A18" s="2" t="s">
        <v>22</v>
      </c>
      <c r="B18" s="20" t="s">
        <v>23</v>
      </c>
      <c r="C18" s="21" t="s">
        <v>26</v>
      </c>
      <c r="D18" s="22" t="s">
        <v>27</v>
      </c>
      <c r="E18" s="23" t="s">
        <v>28</v>
      </c>
      <c r="F18" s="242">
        <v>1.5</v>
      </c>
      <c r="G18" s="1"/>
    </row>
    <row r="19" spans="1:7" s="24" customFormat="1" ht="28.5" x14ac:dyDescent="0.2">
      <c r="A19" s="2"/>
      <c r="B19" s="11" t="s">
        <v>24</v>
      </c>
      <c r="C19" s="4" t="s">
        <v>29</v>
      </c>
      <c r="D19" s="5" t="s">
        <v>29</v>
      </c>
      <c r="E19" s="6" t="s">
        <v>29</v>
      </c>
      <c r="F19" s="232"/>
      <c r="G19" s="1"/>
    </row>
    <row r="20" spans="1:7" s="24" customFormat="1" x14ac:dyDescent="0.2">
      <c r="A20" s="2"/>
      <c r="B20" s="11" t="s">
        <v>17</v>
      </c>
      <c r="C20" s="4" t="s">
        <v>29</v>
      </c>
      <c r="D20" s="5" t="s">
        <v>29</v>
      </c>
      <c r="E20" s="6" t="s">
        <v>29</v>
      </c>
      <c r="F20" s="232"/>
      <c r="G20" s="1"/>
    </row>
    <row r="21" spans="1:7" s="24" customFormat="1" ht="15" thickBot="1" x14ac:dyDescent="0.25">
      <c r="A21" s="2"/>
      <c r="B21" s="12" t="s">
        <v>25</v>
      </c>
      <c r="C21" s="13" t="s">
        <v>29</v>
      </c>
      <c r="D21" s="14" t="s">
        <v>29</v>
      </c>
      <c r="E21" s="15" t="s">
        <v>29</v>
      </c>
      <c r="F21" s="243"/>
      <c r="G21" s="1"/>
    </row>
    <row r="22" spans="1:7" x14ac:dyDescent="0.2">
      <c r="A22" s="2"/>
      <c r="B22" s="3"/>
    </row>
    <row r="23" spans="1:7" x14ac:dyDescent="0.2">
      <c r="A23" s="2"/>
      <c r="B23" s="3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</sheetData>
  <mergeCells count="12">
    <mergeCell ref="C8:E8"/>
    <mergeCell ref="C9:E9"/>
    <mergeCell ref="C11:E11"/>
    <mergeCell ref="B3:E3"/>
    <mergeCell ref="F18:F21"/>
    <mergeCell ref="F13:F17"/>
    <mergeCell ref="C12:E12"/>
    <mergeCell ref="C10:E10"/>
    <mergeCell ref="C4:E4"/>
    <mergeCell ref="C5:E5"/>
    <mergeCell ref="C6:E6"/>
    <mergeCell ref="C7:E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書審申請表</vt:lpstr>
      <vt:lpstr>審查報告</vt:lpstr>
      <vt:lpstr>審查表格</vt:lpstr>
      <vt:lpstr>CSQ</vt:lpstr>
      <vt:lpstr>ASQ</vt:lpstr>
      <vt:lpstr>A點</vt:lpstr>
      <vt:lpstr>B點</vt:lpstr>
      <vt:lpstr>C點</vt:lpstr>
      <vt:lpstr>D點</vt:lpstr>
      <vt:lpstr>E點</vt:lpstr>
      <vt:lpstr>F點</vt:lpstr>
      <vt:lpstr>G點</vt:lpstr>
      <vt:lpstr>H點</vt:lpstr>
      <vt:lpstr>I點</vt:lpstr>
      <vt:lpstr>J點</vt:lpstr>
      <vt:lpstr>K點</vt:lpstr>
      <vt:lpstr>審查報告!Print_Area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CSQ人才再認證作業檔</dc:title>
  <dc:creator>WK chen</dc:creator>
  <cp:lastModifiedBy>REX</cp:lastModifiedBy>
  <cp:lastPrinted>2022-04-14T23:34:11Z</cp:lastPrinted>
  <dcterms:created xsi:type="dcterms:W3CDTF">2015-06-05T18:17:20Z</dcterms:created>
  <dcterms:modified xsi:type="dcterms:W3CDTF">2022-04-26T02:45:23Z</dcterms:modified>
</cp:coreProperties>
</file>