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\Desktop\Excel\"/>
    </mc:Choice>
  </mc:AlternateContent>
  <xr:revisionPtr revIDLastSave="0" documentId="13_ncr:1_{FF85F536-8C02-491E-9F96-DD11C187FF5E}" xr6:coauthVersionLast="47" xr6:coauthVersionMax="47" xr10:uidLastSave="{00000000-0000-0000-0000-000000000000}"/>
  <bookViews>
    <workbookView xWindow="-120" yWindow="-120" windowWidth="29040" windowHeight="15840" activeTab="8" xr2:uid="{AAD9ADA4-E3F0-409D-893B-2791E53C83B8}"/>
  </bookViews>
  <sheets>
    <sheet name="Contas" sheetId="1" r:id="rId1"/>
    <sheet name="Dolar" sheetId="2" r:id="rId2"/>
    <sheet name="Empresa Nacional" sheetId="3" r:id="rId3"/>
    <sheet name="Idade" sheetId="4" r:id="rId4"/>
    <sheet name="Informatica" sheetId="5" r:id="rId5"/>
    <sheet name="Livraria" sheetId="6" r:id="rId6"/>
    <sheet name="Lucro Total" sheetId="7" r:id="rId7"/>
    <sheet name="Tabela PROCV" sheetId="8" r:id="rId8"/>
    <sheet name="Salario" sheetId="9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9" l="1"/>
  <c r="D10" i="9"/>
  <c r="E10" i="9" s="1"/>
  <c r="D9" i="9"/>
  <c r="E9" i="9" s="1"/>
  <c r="D8" i="9"/>
  <c r="E8" i="9" s="1"/>
  <c r="D7" i="9"/>
  <c r="E7" i="9" s="1"/>
  <c r="D6" i="9"/>
  <c r="E6" i="9" s="1"/>
  <c r="E5" i="9"/>
  <c r="D4" i="9"/>
  <c r="E4" i="9" s="1"/>
  <c r="D3" i="9"/>
  <c r="B24" i="8"/>
  <c r="B23" i="8"/>
  <c r="B22" i="8"/>
  <c r="B21" i="8"/>
  <c r="F16" i="7"/>
  <c r="F17" i="7" s="1"/>
  <c r="F18" i="7" s="1"/>
  <c r="E16" i="7"/>
  <c r="E17" i="7" s="1"/>
  <c r="E18" i="7" s="1"/>
  <c r="D16" i="7"/>
  <c r="D17" i="7" s="1"/>
  <c r="D18" i="7" s="1"/>
  <c r="C16" i="7"/>
  <c r="C17" i="7" s="1"/>
  <c r="C18" i="7" s="1"/>
  <c r="G12" i="7"/>
  <c r="G11" i="7"/>
  <c r="G10" i="7"/>
  <c r="G9" i="7"/>
  <c r="G19" i="7" s="1"/>
  <c r="G8" i="7"/>
  <c r="G7" i="7"/>
  <c r="G3" i="7"/>
  <c r="F29" i="6"/>
  <c r="E29" i="6"/>
  <c r="D29" i="6"/>
  <c r="C29" i="6"/>
  <c r="B29" i="6"/>
  <c r="F28" i="6"/>
  <c r="G28" i="6" s="1"/>
  <c r="H28" i="6" s="1"/>
  <c r="E28" i="6"/>
  <c r="F27" i="6"/>
  <c r="G27" i="6" s="1"/>
  <c r="H27" i="6" s="1"/>
  <c r="E27" i="6"/>
  <c r="F26" i="6"/>
  <c r="G26" i="6" s="1"/>
  <c r="H26" i="6" s="1"/>
  <c r="E26" i="6"/>
  <c r="F25" i="6"/>
  <c r="G25" i="6" s="1"/>
  <c r="H25" i="6" s="1"/>
  <c r="E25" i="6"/>
  <c r="F24" i="6"/>
  <c r="G24" i="6" s="1"/>
  <c r="H24" i="6" s="1"/>
  <c r="E24" i="6"/>
  <c r="F23" i="6"/>
  <c r="G23" i="6" s="1"/>
  <c r="H23" i="6" s="1"/>
  <c r="E23" i="6"/>
  <c r="F22" i="6"/>
  <c r="G22" i="6" s="1"/>
  <c r="H22" i="6" s="1"/>
  <c r="E22" i="6"/>
  <c r="F21" i="6"/>
  <c r="G21" i="6" s="1"/>
  <c r="H21" i="6" s="1"/>
  <c r="E21" i="6"/>
  <c r="F20" i="6"/>
  <c r="G20" i="6" s="1"/>
  <c r="H20" i="6" s="1"/>
  <c r="E20" i="6"/>
  <c r="F19" i="6"/>
  <c r="G19" i="6" s="1"/>
  <c r="H19" i="6" s="1"/>
  <c r="E19" i="6"/>
  <c r="F18" i="6"/>
  <c r="G18" i="6" s="1"/>
  <c r="E18" i="6"/>
  <c r="G14" i="5"/>
  <c r="H14" i="5" s="1"/>
  <c r="F14" i="5"/>
  <c r="H13" i="5"/>
  <c r="G13" i="5"/>
  <c r="F13" i="5"/>
  <c r="G12" i="5"/>
  <c r="H12" i="5" s="1"/>
  <c r="F12" i="5"/>
  <c r="G11" i="5"/>
  <c r="H11" i="5" s="1"/>
  <c r="F11" i="5"/>
  <c r="G10" i="5"/>
  <c r="H10" i="5" s="1"/>
  <c r="F10" i="5"/>
  <c r="H9" i="5"/>
  <c r="G9" i="5"/>
  <c r="F9" i="5"/>
  <c r="G8" i="5"/>
  <c r="H8" i="5" s="1"/>
  <c r="F8" i="5"/>
  <c r="G7" i="5"/>
  <c r="F7" i="5"/>
  <c r="H7" i="5" s="1"/>
  <c r="D14" i="4"/>
  <c r="E9" i="4"/>
  <c r="E8" i="4"/>
  <c r="E7" i="4"/>
  <c r="E6" i="4"/>
  <c r="E5" i="4"/>
  <c r="E4" i="4"/>
  <c r="G29" i="6" l="1"/>
  <c r="H18" i="6"/>
  <c r="H29" i="6" s="1"/>
  <c r="C31" i="3"/>
  <c r="H28" i="3"/>
  <c r="F28" i="3"/>
  <c r="E28" i="3"/>
  <c r="D28" i="3"/>
  <c r="D31" i="3" s="1"/>
  <c r="C28" i="3"/>
  <c r="I24" i="3"/>
  <c r="H24" i="3"/>
  <c r="G24" i="3"/>
  <c r="F24" i="3"/>
  <c r="I23" i="3"/>
  <c r="H23" i="3"/>
  <c r="G23" i="3"/>
  <c r="F23" i="3"/>
  <c r="I22" i="3"/>
  <c r="H22" i="3"/>
  <c r="G22" i="3"/>
  <c r="F22" i="3"/>
  <c r="I21" i="3"/>
  <c r="H21" i="3"/>
  <c r="G21" i="3"/>
  <c r="F21" i="3"/>
  <c r="I20" i="3"/>
  <c r="H20" i="3"/>
  <c r="G20" i="3"/>
  <c r="F20" i="3"/>
  <c r="I19" i="3"/>
  <c r="I28" i="3" s="1"/>
  <c r="H19" i="3"/>
  <c r="G19" i="3"/>
  <c r="G28" i="3" s="1"/>
  <c r="G31" i="3" s="1"/>
  <c r="F19" i="3"/>
  <c r="I15" i="3"/>
  <c r="G15" i="3"/>
  <c r="E15" i="3"/>
  <c r="E31" i="3" s="1"/>
  <c r="D15" i="3"/>
  <c r="C15" i="3"/>
  <c r="I11" i="3"/>
  <c r="H11" i="3"/>
  <c r="G11" i="3"/>
  <c r="F11" i="3"/>
  <c r="I10" i="3"/>
  <c r="H10" i="3"/>
  <c r="G10" i="3"/>
  <c r="F10" i="3"/>
  <c r="I9" i="3"/>
  <c r="H9" i="3"/>
  <c r="G9" i="3"/>
  <c r="F9" i="3"/>
  <c r="I8" i="3"/>
  <c r="H8" i="3"/>
  <c r="G8" i="3"/>
  <c r="F8" i="3"/>
  <c r="I7" i="3"/>
  <c r="H7" i="3"/>
  <c r="G7" i="3"/>
  <c r="F7" i="3"/>
  <c r="I6" i="3"/>
  <c r="H6" i="3"/>
  <c r="H15" i="3" s="1"/>
  <c r="H31" i="3" s="1"/>
  <c r="G6" i="3"/>
  <c r="F6" i="3"/>
  <c r="F15" i="3" s="1"/>
  <c r="F31" i="3" s="1"/>
  <c r="E11" i="2"/>
  <c r="F11" i="2" s="1"/>
  <c r="E10" i="2"/>
  <c r="F10" i="2" s="1"/>
  <c r="F9" i="2"/>
  <c r="E9" i="2"/>
  <c r="E8" i="2"/>
  <c r="F8" i="2" s="1"/>
  <c r="F7" i="2"/>
  <c r="E7" i="2"/>
  <c r="E6" i="2"/>
  <c r="F6" i="2" s="1"/>
  <c r="F5" i="2"/>
  <c r="E5" i="2"/>
  <c r="G26" i="1"/>
  <c r="D26" i="1"/>
  <c r="C26" i="1"/>
  <c r="G22" i="1"/>
  <c r="F22" i="1"/>
  <c r="F26" i="1" s="1"/>
  <c r="E22" i="1"/>
  <c r="E26" i="1" s="1"/>
  <c r="D22" i="1"/>
  <c r="C22" i="1"/>
  <c r="B22" i="1"/>
  <c r="B26" i="1" s="1"/>
</calcChain>
</file>

<file path=xl/sharedStrings.xml><?xml version="1.0" encoding="utf-8"?>
<sst xmlns="http://schemas.openxmlformats.org/spreadsheetml/2006/main" count="271" uniqueCount="216">
  <si>
    <t>CONTAS A PAGAR </t>
  </si>
  <si>
    <t>  </t>
  </si>
  <si>
    <t>JANEIRO </t>
  </si>
  <si>
    <t>FEVEREIRO </t>
  </si>
  <si>
    <t>MARÇO</t>
  </si>
  <si>
    <t>ABRIL </t>
  </si>
  <si>
    <t>MAIO </t>
  </si>
  <si>
    <t>JUNHO </t>
  </si>
  <si>
    <t>SALÁRIO </t>
  </si>
  <si>
    <t>CONTAS </t>
  </si>
  <si>
    <t>ÁGUA </t>
  </si>
  <si>
    <t>LUZ </t>
  </si>
  <si>
    <t>ESCOLA </t>
  </si>
  <si>
    <t>IPTU </t>
  </si>
  <si>
    <t>IPVA </t>
  </si>
  <si>
    <t>SHOPPING </t>
  </si>
  <si>
    <t>COMBUSTÍVEL </t>
  </si>
  <si>
    <t>ACADEMIA </t>
  </si>
  <si>
    <t>TOTAL DE  </t>
  </si>
  <si>
    <t>SALDO </t>
  </si>
  <si>
    <t>Valor do Dólar </t>
  </si>
  <si>
    <t>Papelaria Papel Branco </t>
  </si>
  <si>
    <t>Produtos </t>
  </si>
  <si>
    <t>Qtde </t>
  </si>
  <si>
    <t>Preço Unit.</t>
  </si>
  <si>
    <t>Total R$ </t>
  </si>
  <si>
    <t>Total US$ </t>
  </si>
  <si>
    <t>Caneta Azul </t>
  </si>
  <si>
    <t>Caneta Vermelha </t>
  </si>
  <si>
    <t>Caderno </t>
  </si>
  <si>
    <t>Régua </t>
  </si>
  <si>
    <t>Lápis </t>
  </si>
  <si>
    <t>Papel Sulfite </t>
  </si>
  <si>
    <t>Tinta Nanquim </t>
  </si>
  <si>
    <t>Empresa Nacional S/A </t>
  </si>
  <si>
    <t>Código Produto </t>
  </si>
  <si>
    <t>Jan </t>
  </si>
  <si>
    <t>Fev </t>
  </si>
  <si>
    <t>Mar </t>
  </si>
  <si>
    <t>Total 1º Trim</t>
  </si>
  <si>
    <t>Máximo </t>
  </si>
  <si>
    <t>Mínimo </t>
  </si>
  <si>
    <t>Média </t>
  </si>
  <si>
    <t>1 </t>
  </si>
  <si>
    <t>Porca </t>
  </si>
  <si>
    <t>2 </t>
  </si>
  <si>
    <t>Parafuso </t>
  </si>
  <si>
    <t>3 </t>
  </si>
  <si>
    <t>Arruela </t>
  </si>
  <si>
    <t>4 </t>
  </si>
  <si>
    <t>Prego </t>
  </si>
  <si>
    <t>5 </t>
  </si>
  <si>
    <t>Alicate </t>
  </si>
  <si>
    <t>6 </t>
  </si>
  <si>
    <t>Martelo </t>
  </si>
  <si>
    <t>Totais </t>
  </si>
  <si>
    <t>Abr </t>
  </si>
  <si>
    <t>Mai </t>
  </si>
  <si>
    <t>Jun </t>
  </si>
  <si>
    <t>Total 2º Trim</t>
  </si>
  <si>
    <t>Total do  </t>
  </si>
  <si>
    <t>Semestre </t>
  </si>
  <si>
    <t>Produto</t>
  </si>
  <si>
    <t>Janeiro</t>
  </si>
  <si>
    <t>Fevereiro</t>
  </si>
  <si>
    <t>Resultado</t>
  </si>
  <si>
    <t>a</t>
  </si>
  <si>
    <t>b</t>
  </si>
  <si>
    <t>c</t>
  </si>
  <si>
    <t>d</t>
  </si>
  <si>
    <t>e</t>
  </si>
  <si>
    <t>f</t>
  </si>
  <si>
    <t>Idade do Candidato</t>
  </si>
  <si>
    <t>Idade Minima</t>
  </si>
  <si>
    <t>Idade Maxima</t>
  </si>
  <si>
    <t>Araras Informática - Hardware e Software  </t>
  </si>
  <si>
    <t>Nº </t>
  </si>
  <si>
    <t>NOME </t>
  </si>
  <si>
    <t>Salário Bruto </t>
  </si>
  <si>
    <t>INSS </t>
  </si>
  <si>
    <t>Gratificação</t>
  </si>
  <si>
    <t>INSS R$ </t>
  </si>
  <si>
    <t>Gratificação R$ </t>
  </si>
  <si>
    <t>Salário Líquido</t>
  </si>
  <si>
    <t>Eduardo </t>
  </si>
  <si>
    <t>2 Maria </t>
  </si>
  <si>
    <t>3 Helena </t>
  </si>
  <si>
    <t>4 Gabriela </t>
  </si>
  <si>
    <t>5 Edson </t>
  </si>
  <si>
    <t>6 Elisangela</t>
  </si>
  <si>
    <t>7 Regina </t>
  </si>
  <si>
    <t>8 Paulo </t>
  </si>
  <si>
    <t>Empresa Papelaria Livro Caro  R. Tiradentes, 1234  </t>
  </si>
  <si>
    <t>Araras/SP </t>
  </si>
  <si>
    <t>Reais </t>
  </si>
  <si>
    <t>Dólar </t>
  </si>
  <si>
    <t>Produto </t>
  </si>
  <si>
    <t>Estoque </t>
  </si>
  <si>
    <t>Custo </t>
  </si>
  <si>
    <t>Venda </t>
  </si>
  <si>
    <t>Total </t>
  </si>
  <si>
    <t>Borracha</t>
  </si>
  <si>
    <t>Caderno 100 fls</t>
  </si>
  <si>
    <t>Caderno 200 fls</t>
  </si>
  <si>
    <t>Caneta Azul</t>
  </si>
  <si>
    <t>Caneta Vermelha</t>
  </si>
  <si>
    <t>Lapiseira</t>
  </si>
  <si>
    <t>Régua 15 cm</t>
  </si>
  <si>
    <t>Régua 30 cm</t>
  </si>
  <si>
    <t>Giz de Cera</t>
  </si>
  <si>
    <t>Cola</t>
  </si>
  <si>
    <t>Compasso</t>
  </si>
  <si>
    <t>Totais</t>
  </si>
  <si>
    <t>Tabela de Preços </t>
  </si>
  <si>
    <t>Porc. De Lucro </t>
  </si>
  <si>
    <t>Valor do Dólar: </t>
  </si>
  <si>
    <t>Receita bruta </t>
  </si>
  <si>
    <t>Jan-Mar </t>
  </si>
  <si>
    <t>Abr-Jun </t>
  </si>
  <si>
    <t>Jul-Set </t>
  </si>
  <si>
    <t>Out-Dez </t>
  </si>
  <si>
    <t>Total do Ano </t>
  </si>
  <si>
    <t>Despesa Líquida </t>
  </si>
  <si>
    <t>Despesas Total</t>
  </si>
  <si>
    <t>Salários </t>
  </si>
  <si>
    <t>Juros </t>
  </si>
  <si>
    <t>Aluguel </t>
  </si>
  <si>
    <t>Propaganda </t>
  </si>
  <si>
    <t>Suprimentos </t>
  </si>
  <si>
    <t>Diversos </t>
  </si>
  <si>
    <t>Total do Trim. </t>
  </si>
  <si>
    <t>Receita líquida </t>
  </si>
  <si>
    <t>Situação </t>
  </si>
  <si>
    <t>Valor Acumulado do ano de despesas </t>
  </si>
  <si>
    <t>Nome </t>
  </si>
  <si>
    <t>Endereço </t>
  </si>
  <si>
    <t>Bairro </t>
  </si>
  <si>
    <t>Cidade </t>
  </si>
  <si>
    <t>Estado </t>
  </si>
  <si>
    <t>Rodovia Anhanguera, km 180 </t>
  </si>
  <si>
    <t>Centro </t>
  </si>
  <si>
    <t>Leme </t>
  </si>
  <si>
    <t>SP </t>
  </si>
  <si>
    <t>R. Antônio de Castro, 362 </t>
  </si>
  <si>
    <t>São Benedito </t>
  </si>
  <si>
    <t>Araras </t>
  </si>
  <si>
    <t>R. Tiradentes, 123 </t>
  </si>
  <si>
    <t>Salvador </t>
  </si>
  <si>
    <t>BA </t>
  </si>
  <si>
    <t>Av. Orozimbo Maia, 987 </t>
  </si>
  <si>
    <t>Jd. Nova Campinas Campinas </t>
  </si>
  <si>
    <t>Campinas</t>
  </si>
  <si>
    <t>Rodovia Rio/São Paulo, km 77 </t>
  </si>
  <si>
    <t>Praia Grande </t>
  </si>
  <si>
    <t>Ubatuba </t>
  </si>
  <si>
    <t>R. Júlio Mesquita, 66 </t>
  </si>
  <si>
    <t>Recife </t>
  </si>
  <si>
    <t>PE </t>
  </si>
  <si>
    <t>R. 5, 78 </t>
  </si>
  <si>
    <t>Jd. Europa </t>
  </si>
  <si>
    <t>Rio Claro </t>
  </si>
  <si>
    <t>R. Lambarildo Peixe, 812 </t>
  </si>
  <si>
    <t>Vila Tubarão </t>
  </si>
  <si>
    <t>Ribeirão Preto </t>
  </si>
  <si>
    <t>Av. dos Jequitibas, 11 </t>
  </si>
  <si>
    <t>Jd. Paulista </t>
  </si>
  <si>
    <t>Florianópolis </t>
  </si>
  <si>
    <t>SC </t>
  </si>
  <si>
    <t>Av. Ipiranga, 568 </t>
  </si>
  <si>
    <t>Ibirapuera </t>
  </si>
  <si>
    <t>Manaus </t>
  </si>
  <si>
    <t>AM </t>
  </si>
  <si>
    <t>R. Sergipe, 765 </t>
  </si>
  <si>
    <t>Botafogo </t>
  </si>
  <si>
    <t>Campinas </t>
  </si>
  <si>
    <t>Av. Limeira, 98 </t>
  </si>
  <si>
    <t>Belvedere </t>
  </si>
  <si>
    <t>Al. dos Laranjais, 99 </t>
  </si>
  <si>
    <t>Rio de Janeiro </t>
  </si>
  <si>
    <t>RJ </t>
  </si>
  <si>
    <t>R. das Quaresmeiras, 810 </t>
  </si>
  <si>
    <t>Vila Cláudia </t>
  </si>
  <si>
    <t>Porto Alegre </t>
  </si>
  <si>
    <t>RS </t>
  </si>
  <si>
    <t>R. Minas Gerais, 67 </t>
  </si>
  <si>
    <t>Parque Industrial </t>
  </si>
  <si>
    <t>Poços de Caldas </t>
  </si>
  <si>
    <t>MG </t>
  </si>
  <si>
    <t>Tatiane</t>
  </si>
  <si>
    <t>Ana</t>
  </si>
  <si>
    <t>Eduardo</t>
  </si>
  <si>
    <t>Érica</t>
  </si>
  <si>
    <t>Fernanda</t>
  </si>
  <si>
    <t>Gabriela</t>
  </si>
  <si>
    <t>Helena</t>
  </si>
  <si>
    <t>Katiane</t>
  </si>
  <si>
    <t>Lilian</t>
  </si>
  <si>
    <t>Lucimara</t>
  </si>
  <si>
    <t>Maria</t>
  </si>
  <si>
    <t>Pedro</t>
  </si>
  <si>
    <t>Roberto</t>
  </si>
  <si>
    <t>Rubens</t>
  </si>
  <si>
    <t>Sônia</t>
  </si>
  <si>
    <t>Salário </t>
  </si>
  <si>
    <t>Aumento </t>
  </si>
  <si>
    <t>Novo Salário </t>
  </si>
  <si>
    <t>João dos Santos </t>
  </si>
  <si>
    <t>Maria da Silva </t>
  </si>
  <si>
    <t>Manoel das Flores </t>
  </si>
  <si>
    <t>Lambarildo Peixe </t>
  </si>
  <si>
    <t>Sebastião Souza </t>
  </si>
  <si>
    <t>Ana Flávia Silveira </t>
  </si>
  <si>
    <t>Silvia Helena Santos </t>
  </si>
  <si>
    <t>Alberto Roberto </t>
  </si>
  <si>
    <t>Até 1000,00 </t>
  </si>
  <si>
    <t>mais 1000,00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</si>
</sst>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R$&quot;\ #,##0.00;[Red]\-&quot;R$&quot;\ #,##0.00"/>
    <numFmt numFmtId="44" formatCode="_-&quot;R$&quot;\ * #,##0.00_-;\-&quot;R$&quot;\ * #,##0.00_-;_-&quot;R$&quot;\ * &quot;-&quot;??_-;_-@_-"/>
    <numFmt numFmtId="166" formatCode="_-&quot;R$&quot;\ * #,##0.00_-;\-&quot;R$&quot;\ * #,##0.00_-;_-&quot;R$&quot;\ * &quot;-&quot;??_-;_-@_-"/>
    <numFmt numFmtId="168" formatCode="_-[$$-409]* #,##0.00_ ;_-[$$-409]* \-#,##0.00\ ;_-[$$-409]* &quot;-&quot;??_ ;_-@_ "/>
    <numFmt numFmtId="169" formatCode="_-[$R$-416]\ * #,##0.00_-;\-[$R$-416]\ * #,##0.00_-;_-[$R$-416]\ 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0"/>
      <color rgb="FF000000"/>
      <name val="Times New Roman"/>
      <family val="1"/>
    </font>
    <font>
      <sz val="8"/>
      <color rgb="FF000000"/>
      <name val="Arial"/>
      <family val="2"/>
    </font>
    <font>
      <sz val="20"/>
      <color rgb="FF000000"/>
      <name val="Arial"/>
      <family val="2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94">
    <xf numFmtId="0" fontId="0" fillId="0" borderId="0" xfId="0"/>
    <xf numFmtId="0" fontId="0" fillId="0" borderId="0" xfId="0"/>
    <xf numFmtId="0" fontId="3" fillId="0" borderId="0" xfId="0" applyFont="1" applyAlignment="1">
      <alignment horizontal="left" vertical="center" indent="14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4" xfId="0" applyFont="1" applyBorder="1" applyAlignment="1">
      <alignment horizontal="left" vertical="center"/>
    </xf>
    <xf numFmtId="0" fontId="0" fillId="0" borderId="5" xfId="0" applyBorder="1"/>
    <xf numFmtId="0" fontId="0" fillId="0" borderId="3" xfId="0" applyBorder="1" applyAlignment="1">
      <alignment horizontal="center" vertical="center" wrapText="1"/>
    </xf>
    <xf numFmtId="44" fontId="3" fillId="0" borderId="1" xfId="1" applyFont="1" applyBorder="1" applyAlignment="1">
      <alignment horizontal="right" vertical="center" wrapText="1"/>
    </xf>
    <xf numFmtId="44" fontId="0" fillId="0" borderId="2" xfId="0" applyNumberFormat="1" applyBorder="1" applyAlignment="1">
      <alignment horizontal="center" vertical="center" wrapText="1"/>
    </xf>
    <xf numFmtId="44" fontId="0" fillId="0" borderId="1" xfId="0" applyNumberFormat="1" applyBorder="1" applyAlignment="1">
      <alignment vertical="top" wrapText="1"/>
    </xf>
    <xf numFmtId="44" fontId="3" fillId="0" borderId="1" xfId="1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/>
    </xf>
    <xf numFmtId="8" fontId="3" fillId="0" borderId="1" xfId="0" applyNumberFormat="1" applyFont="1" applyBorder="1" applyAlignment="1">
      <alignment horizontal="right" vertical="center" wrapText="1"/>
    </xf>
    <xf numFmtId="8" fontId="0" fillId="0" borderId="1" xfId="0" applyNumberFormat="1" applyBorder="1" applyAlignment="1">
      <alignment vertical="top" wrapText="1"/>
    </xf>
    <xf numFmtId="168" fontId="0" fillId="0" borderId="1" xfId="0" applyNumberFormat="1" applyBorder="1" applyAlignment="1">
      <alignment vertical="top" wrapText="1"/>
    </xf>
    <xf numFmtId="168" fontId="0" fillId="0" borderId="1" xfId="1" applyNumberFormat="1" applyFont="1" applyBorder="1" applyAlignment="1">
      <alignment vertical="top" wrapText="1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44" fontId="0" fillId="0" borderId="1" xfId="1" applyFont="1" applyBorder="1" applyAlignment="1">
      <alignment vertical="top" wrapText="1"/>
    </xf>
    <xf numFmtId="0" fontId="5" fillId="0" borderId="4" xfId="0" applyFont="1" applyBorder="1" applyAlignment="1">
      <alignment vertical="center"/>
    </xf>
    <xf numFmtId="0" fontId="6" fillId="0" borderId="9" xfId="0" applyFont="1" applyBorder="1"/>
    <xf numFmtId="0" fontId="6" fillId="0" borderId="5" xfId="0" applyFont="1" applyBorder="1"/>
    <xf numFmtId="0" fontId="6" fillId="0" borderId="0" xfId="0" applyFont="1"/>
    <xf numFmtId="0" fontId="5" fillId="0" borderId="0" xfId="0" applyFont="1" applyAlignment="1">
      <alignment horizontal="left" vertical="center" indent="5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right" vertical="center" wrapText="1"/>
    </xf>
    <xf numFmtId="0" fontId="8" fillId="0" borderId="1" xfId="0" applyFont="1" applyBorder="1" applyAlignment="1">
      <alignment vertical="center" wrapText="1"/>
    </xf>
    <xf numFmtId="44" fontId="8" fillId="0" borderId="1" xfId="1" applyFont="1" applyBorder="1" applyAlignment="1">
      <alignment horizontal="right" vertical="center" wrapText="1"/>
    </xf>
    <xf numFmtId="44" fontId="6" fillId="0" borderId="1" xfId="0" applyNumberFormat="1" applyFont="1" applyBorder="1" applyAlignment="1">
      <alignment vertical="top" wrapText="1"/>
    </xf>
    <xf numFmtId="44" fontId="6" fillId="0" borderId="1" xfId="1" applyFont="1" applyBorder="1" applyAlignment="1">
      <alignment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indent="5"/>
    </xf>
    <xf numFmtId="0" fontId="6" fillId="0" borderId="0" xfId="0" applyFont="1" applyAlignment="1">
      <alignment horizontal="left" vertical="center"/>
    </xf>
    <xf numFmtId="0" fontId="7" fillId="0" borderId="2" xfId="0" applyFont="1" applyBorder="1" applyAlignment="1">
      <alignment vertical="center"/>
    </xf>
    <xf numFmtId="0" fontId="6" fillId="0" borderId="2" xfId="0" applyFont="1" applyBorder="1" applyAlignment="1">
      <alignment vertical="top" wrapText="1"/>
    </xf>
    <xf numFmtId="44" fontId="6" fillId="0" borderId="2" xfId="0" applyNumberFormat="1" applyFont="1" applyBorder="1" applyAlignment="1">
      <alignment vertical="top" wrapText="1"/>
    </xf>
    <xf numFmtId="0" fontId="7" fillId="0" borderId="3" xfId="0" applyFont="1" applyBorder="1" applyAlignment="1">
      <alignment vertical="center"/>
    </xf>
    <xf numFmtId="0" fontId="6" fillId="0" borderId="3" xfId="0" applyFont="1" applyBorder="1" applyAlignment="1">
      <alignment vertical="top" wrapText="1"/>
    </xf>
    <xf numFmtId="0" fontId="0" fillId="0" borderId="0" xfId="0" applyFont="1"/>
    <xf numFmtId="0" fontId="10" fillId="0" borderId="1" xfId="0" applyFont="1" applyBorder="1" applyAlignment="1">
      <alignment vertical="center" wrapText="1"/>
    </xf>
    <xf numFmtId="0" fontId="2" fillId="0" borderId="10" xfId="0" applyFont="1" applyBorder="1"/>
    <xf numFmtId="0" fontId="4" fillId="0" borderId="10" xfId="0" applyFont="1" applyBorder="1" applyAlignment="1">
      <alignment vertical="center"/>
    </xf>
    <xf numFmtId="0" fontId="2" fillId="2" borderId="10" xfId="0" applyFont="1" applyFill="1" applyBorder="1"/>
    <xf numFmtId="0" fontId="0" fillId="0" borderId="10" xfId="0" applyBorder="1"/>
    <xf numFmtId="2" fontId="3" fillId="0" borderId="10" xfId="1" applyNumberFormat="1" applyFont="1" applyBorder="1" applyAlignment="1">
      <alignment horizontal="right" vertical="center" wrapText="1"/>
    </xf>
    <xf numFmtId="2" fontId="0" fillId="0" borderId="10" xfId="0" applyNumberFormat="1" applyBorder="1"/>
    <xf numFmtId="0" fontId="0" fillId="2" borderId="10" xfId="0" applyFill="1" applyBorder="1"/>
    <xf numFmtId="2" fontId="0" fillId="0" borderId="10" xfId="1" applyNumberFormat="1" applyFont="1" applyBorder="1" applyAlignment="1">
      <alignment horizontal="right"/>
    </xf>
    <xf numFmtId="2" fontId="3" fillId="0" borderId="10" xfId="1" applyNumberFormat="1" applyFont="1" applyBorder="1" applyAlignment="1">
      <alignment horizontal="right" vertical="center"/>
    </xf>
    <xf numFmtId="2" fontId="0" fillId="0" borderId="10" xfId="1" applyNumberFormat="1" applyFont="1" applyBorder="1" applyAlignment="1">
      <alignment horizontal="right" vertical="top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10" xfId="0" applyFill="1" applyBorder="1"/>
    <xf numFmtId="0" fontId="11" fillId="0" borderId="13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3" fillId="0" borderId="0" xfId="0" applyFont="1" applyAlignment="1">
      <alignment horizontal="left" vertical="center" indent="3"/>
    </xf>
    <xf numFmtId="10" fontId="3" fillId="0" borderId="1" xfId="0" applyNumberFormat="1" applyFont="1" applyBorder="1" applyAlignment="1">
      <alignment horizontal="right" vertical="center" wrapText="1"/>
    </xf>
    <xf numFmtId="0" fontId="9" fillId="0" borderId="3" xfId="0" applyFont="1" applyBorder="1" applyAlignment="1">
      <alignment horizontal="right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0" fontId="12" fillId="0" borderId="6" xfId="0" applyFont="1" applyBorder="1" applyAlignment="1">
      <alignment horizontal="center" wrapText="1"/>
    </xf>
    <xf numFmtId="0" fontId="12" fillId="0" borderId="7" xfId="0" applyFont="1" applyBorder="1" applyAlignment="1">
      <alignment horizontal="center" wrapText="1"/>
    </xf>
    <xf numFmtId="0" fontId="12" fillId="0" borderId="8" xfId="0" applyFont="1" applyBorder="1" applyAlignment="1">
      <alignment horizontal="center" wrapText="1"/>
    </xf>
    <xf numFmtId="44" fontId="12" fillId="0" borderId="1" xfId="1" applyFont="1" applyBorder="1" applyAlignment="1">
      <alignment horizontal="center" wrapText="1"/>
    </xf>
    <xf numFmtId="44" fontId="0" fillId="0" borderId="1" xfId="0" applyNumberFormat="1" applyBorder="1" applyAlignment="1">
      <alignment horizontal="center" wrapText="1"/>
    </xf>
    <xf numFmtId="168" fontId="0" fillId="0" borderId="1" xfId="1" applyNumberFormat="1" applyFont="1" applyBorder="1" applyAlignment="1">
      <alignment horizontal="center" wrapText="1"/>
    </xf>
    <xf numFmtId="168" fontId="0" fillId="0" borderId="1" xfId="0" applyNumberFormat="1" applyBorder="1" applyAlignment="1">
      <alignment horizontal="center" wrapText="1"/>
    </xf>
    <xf numFmtId="44" fontId="0" fillId="0" borderId="1" xfId="1" applyFont="1" applyBorder="1" applyAlignment="1">
      <alignment horizontal="center" wrapText="1"/>
    </xf>
    <xf numFmtId="0" fontId="9" fillId="0" borderId="1" xfId="0" applyFont="1" applyBorder="1" applyAlignment="1">
      <alignment vertical="center" wrapText="1"/>
    </xf>
    <xf numFmtId="0" fontId="9" fillId="0" borderId="0" xfId="0" applyFont="1" applyAlignment="1">
      <alignment horizontal="center" vertical="center"/>
    </xf>
    <xf numFmtId="10" fontId="12" fillId="0" borderId="1" xfId="0" applyNumberFormat="1" applyFont="1" applyBorder="1" applyAlignment="1">
      <alignment horizontal="right" vertical="center" wrapText="1"/>
    </xf>
    <xf numFmtId="168" fontId="12" fillId="0" borderId="1" xfId="1" applyNumberFormat="1" applyFont="1" applyBorder="1" applyAlignment="1">
      <alignment horizontal="right" vertical="center" wrapText="1"/>
    </xf>
    <xf numFmtId="0" fontId="12" fillId="0" borderId="0" xfId="0" applyFont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indent="11"/>
    </xf>
    <xf numFmtId="44" fontId="3" fillId="0" borderId="1" xfId="0" applyNumberFormat="1" applyFont="1" applyBorder="1" applyAlignment="1">
      <alignment horizontal="right" vertical="center" wrapText="1"/>
    </xf>
    <xf numFmtId="0" fontId="3" fillId="0" borderId="0" xfId="0" applyFont="1" applyAlignment="1">
      <alignment horizontal="left" vertical="center" indent="11"/>
    </xf>
    <xf numFmtId="0" fontId="3" fillId="0" borderId="0" xfId="0" applyFont="1" applyAlignment="1">
      <alignment vertical="center"/>
    </xf>
    <xf numFmtId="169" fontId="3" fillId="0" borderId="1" xfId="1" applyNumberFormat="1" applyFont="1" applyBorder="1" applyAlignment="1">
      <alignment horizontal="right" vertical="center" wrapText="1"/>
    </xf>
    <xf numFmtId="9" fontId="3" fillId="0" borderId="1" xfId="0" applyNumberFormat="1" applyFont="1" applyBorder="1" applyAlignment="1">
      <alignment horizontal="right" vertical="center" wrapText="1"/>
    </xf>
  </cellXfs>
  <cellStyles count="3">
    <cellStyle name="Moeda" xfId="1" builtinId="4"/>
    <cellStyle name="Moeda 2" xfId="2" xr:uid="{2621BFB7-54FC-40CE-B3FA-6428B66416EB}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95778-4CB4-418A-BDD8-3E4DE0A6C7FB}">
  <dimension ref="A1:I28"/>
  <sheetViews>
    <sheetView workbookViewId="0">
      <selection activeCell="D3" sqref="D3"/>
    </sheetView>
  </sheetViews>
  <sheetFormatPr defaultRowHeight="15" x14ac:dyDescent="0.25"/>
  <cols>
    <col min="2" max="2" width="14.42578125" customWidth="1"/>
    <col min="3" max="4" width="14.85546875" customWidth="1"/>
    <col min="5" max="5" width="14.5703125" customWidth="1"/>
    <col min="6" max="6" width="12.5703125" customWidth="1"/>
    <col min="7" max="7" width="13.28515625" customWidth="1"/>
  </cols>
  <sheetData>
    <row r="1" spans="1:9" ht="15.75" thickBot="1" x14ac:dyDescent="0.3">
      <c r="A1" s="9" t="s">
        <v>0</v>
      </c>
      <c r="B1" s="10"/>
      <c r="C1" s="1"/>
      <c r="D1" s="1"/>
      <c r="E1" s="1"/>
      <c r="F1" s="1"/>
      <c r="G1" s="1"/>
      <c r="H1" s="1"/>
      <c r="I1" s="1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ht="15.75" thickBot="1" x14ac:dyDescent="0.3">
      <c r="A4" s="2" t="s">
        <v>1</v>
      </c>
      <c r="B4" s="1"/>
      <c r="C4" s="1"/>
      <c r="D4" s="1"/>
      <c r="E4" s="1"/>
      <c r="F4" s="1"/>
      <c r="G4" s="1"/>
      <c r="H4" s="1"/>
      <c r="I4" s="1"/>
    </row>
    <row r="5" spans="1:9" ht="26.25" thickBot="1" x14ac:dyDescent="0.3">
      <c r="A5" s="3"/>
      <c r="B5" s="4" t="s">
        <v>2</v>
      </c>
      <c r="C5" s="8" t="s">
        <v>3</v>
      </c>
      <c r="D5" s="3" t="s">
        <v>4</v>
      </c>
      <c r="E5" s="4" t="s">
        <v>5</v>
      </c>
      <c r="F5" s="4" t="s">
        <v>6</v>
      </c>
      <c r="G5" s="4" t="s">
        <v>7</v>
      </c>
      <c r="H5" s="1"/>
      <c r="I5" s="1"/>
    </row>
    <row r="6" spans="1:9" ht="26.25" thickBot="1" x14ac:dyDescent="0.3">
      <c r="A6" s="4" t="s">
        <v>8</v>
      </c>
      <c r="B6" s="12">
        <v>500</v>
      </c>
      <c r="C6" s="12">
        <v>750</v>
      </c>
      <c r="D6" s="12">
        <v>800</v>
      </c>
      <c r="E6" s="12">
        <v>700</v>
      </c>
      <c r="F6" s="12">
        <v>654</v>
      </c>
      <c r="G6" s="12">
        <v>700</v>
      </c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ht="15.75" thickBot="1" x14ac:dyDescent="0.3">
      <c r="A9" s="2" t="s">
        <v>1</v>
      </c>
      <c r="B9" s="1"/>
      <c r="C9" s="1"/>
      <c r="D9" s="1"/>
      <c r="E9" s="1"/>
      <c r="F9" s="1"/>
      <c r="G9" s="1"/>
      <c r="H9" s="1"/>
      <c r="I9" s="1"/>
    </row>
    <row r="10" spans="1:9" ht="15.75" thickBot="1" x14ac:dyDescent="0.3">
      <c r="A10" s="4" t="s">
        <v>9</v>
      </c>
      <c r="B10" s="3"/>
      <c r="C10" s="3"/>
      <c r="D10" s="3"/>
      <c r="E10" s="3"/>
      <c r="F10" s="3"/>
      <c r="G10" s="3"/>
      <c r="H10" s="1"/>
      <c r="I10" s="1"/>
    </row>
    <row r="11" spans="1:9" ht="15.75" thickBot="1" x14ac:dyDescent="0.3">
      <c r="A11" s="4" t="s">
        <v>10</v>
      </c>
      <c r="B11" s="12">
        <v>10</v>
      </c>
      <c r="C11" s="12">
        <v>15</v>
      </c>
      <c r="D11" s="12">
        <v>15</v>
      </c>
      <c r="E11" s="12">
        <v>12</v>
      </c>
      <c r="F11" s="12">
        <v>12</v>
      </c>
      <c r="G11" s="12">
        <v>11</v>
      </c>
      <c r="H11" s="1"/>
      <c r="I11" s="1"/>
    </row>
    <row r="12" spans="1:9" ht="15.75" thickBot="1" x14ac:dyDescent="0.3">
      <c r="A12" s="4" t="s">
        <v>11</v>
      </c>
      <c r="B12" s="12">
        <v>50</v>
      </c>
      <c r="C12" s="12">
        <v>60</v>
      </c>
      <c r="D12" s="12">
        <v>54</v>
      </c>
      <c r="E12" s="12">
        <v>55</v>
      </c>
      <c r="F12" s="12">
        <v>54</v>
      </c>
      <c r="G12" s="12">
        <v>56</v>
      </c>
      <c r="H12" s="1"/>
      <c r="I12" s="1"/>
    </row>
    <row r="13" spans="1:9" ht="15.75" thickBot="1" x14ac:dyDescent="0.3">
      <c r="A13" s="4" t="s">
        <v>12</v>
      </c>
      <c r="B13" s="12">
        <v>300</v>
      </c>
      <c r="C13" s="12">
        <v>250</v>
      </c>
      <c r="D13" s="12">
        <v>300</v>
      </c>
      <c r="E13" s="12">
        <v>300</v>
      </c>
      <c r="F13" s="12">
        <v>200</v>
      </c>
      <c r="G13" s="12">
        <v>200</v>
      </c>
      <c r="H13" s="1"/>
      <c r="I13" s="1"/>
    </row>
    <row r="14" spans="1:9" ht="15.75" thickBot="1" x14ac:dyDescent="0.3">
      <c r="A14" s="4" t="s">
        <v>13</v>
      </c>
      <c r="B14" s="12">
        <v>40</v>
      </c>
      <c r="C14" s="12">
        <v>40</v>
      </c>
      <c r="D14" s="12">
        <v>40</v>
      </c>
      <c r="E14" s="12">
        <v>40</v>
      </c>
      <c r="F14" s="12">
        <v>40</v>
      </c>
      <c r="G14" s="12">
        <v>40</v>
      </c>
      <c r="H14" s="1"/>
      <c r="I14" s="1"/>
    </row>
    <row r="15" spans="1:9" ht="15.75" thickBot="1" x14ac:dyDescent="0.3">
      <c r="A15" s="4" t="s">
        <v>14</v>
      </c>
      <c r="B15" s="12">
        <v>10</v>
      </c>
      <c r="C15" s="12">
        <v>15</v>
      </c>
      <c r="D15" s="12">
        <v>14</v>
      </c>
      <c r="E15" s="12">
        <v>15</v>
      </c>
      <c r="F15" s="12">
        <v>20</v>
      </c>
      <c r="G15" s="12">
        <v>31</v>
      </c>
      <c r="H15" s="1"/>
      <c r="I15" s="1"/>
    </row>
    <row r="16" spans="1:9" ht="26.25" thickBot="1" x14ac:dyDescent="0.3">
      <c r="A16" s="4" t="s">
        <v>15</v>
      </c>
      <c r="B16" s="12">
        <v>120</v>
      </c>
      <c r="C16" s="12">
        <v>150</v>
      </c>
      <c r="D16" s="12">
        <v>130</v>
      </c>
      <c r="E16" s="12">
        <v>200</v>
      </c>
      <c r="F16" s="12">
        <v>150</v>
      </c>
      <c r="G16" s="12">
        <v>190</v>
      </c>
      <c r="H16" s="1"/>
      <c r="I16" s="1"/>
    </row>
    <row r="17" spans="1:9" ht="26.25" thickBot="1" x14ac:dyDescent="0.3">
      <c r="A17" s="4" t="s">
        <v>16</v>
      </c>
      <c r="B17" s="12">
        <v>50</v>
      </c>
      <c r="C17" s="12">
        <v>60</v>
      </c>
      <c r="D17" s="12">
        <v>65</v>
      </c>
      <c r="E17" s="12">
        <v>70</v>
      </c>
      <c r="F17" s="12">
        <v>65</v>
      </c>
      <c r="G17" s="12">
        <v>85</v>
      </c>
      <c r="H17" s="1"/>
      <c r="I17" s="1"/>
    </row>
    <row r="18" spans="1:9" ht="26.25" thickBot="1" x14ac:dyDescent="0.3">
      <c r="A18" s="4" t="s">
        <v>17</v>
      </c>
      <c r="B18" s="12">
        <v>145</v>
      </c>
      <c r="C18" s="12">
        <v>145</v>
      </c>
      <c r="D18" s="12">
        <v>145</v>
      </c>
      <c r="E18" s="12">
        <v>145</v>
      </c>
      <c r="F18" s="12">
        <v>100</v>
      </c>
      <c r="G18" s="12">
        <v>145</v>
      </c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ht="15.75" thickBot="1" x14ac:dyDescent="0.3">
      <c r="A21" s="2" t="s">
        <v>1</v>
      </c>
      <c r="B21" s="1"/>
      <c r="C21" s="1"/>
      <c r="D21" s="1"/>
      <c r="E21" s="1"/>
      <c r="F21" s="1"/>
      <c r="G21" s="1"/>
      <c r="H21" s="1"/>
      <c r="I21" s="1"/>
    </row>
    <row r="22" spans="1:9" ht="25.5" x14ac:dyDescent="0.25">
      <c r="A22" s="5" t="s">
        <v>18</v>
      </c>
      <c r="B22" s="13">
        <f>SUM(B11:B18)</f>
        <v>725</v>
      </c>
      <c r="C22" s="13">
        <f t="shared" ref="C22:G22" si="0">SUM(C11:C18)</f>
        <v>735</v>
      </c>
      <c r="D22" s="13">
        <f t="shared" si="0"/>
        <v>763</v>
      </c>
      <c r="E22" s="13">
        <f t="shared" si="0"/>
        <v>837</v>
      </c>
      <c r="F22" s="13">
        <f t="shared" si="0"/>
        <v>641</v>
      </c>
      <c r="G22" s="13">
        <f t="shared" si="0"/>
        <v>758</v>
      </c>
      <c r="H22" s="1"/>
      <c r="I22" s="1"/>
    </row>
    <row r="23" spans="1:9" ht="15.75" thickBot="1" x14ac:dyDescent="0.3">
      <c r="A23" s="6" t="s">
        <v>9</v>
      </c>
      <c r="B23" s="11"/>
      <c r="C23" s="11"/>
      <c r="D23" s="11"/>
      <c r="E23" s="11"/>
      <c r="F23" s="11"/>
      <c r="G23" s="11"/>
      <c r="H23" s="1"/>
      <c r="I23" s="1"/>
    </row>
    <row r="24" spans="1:9" x14ac:dyDescent="0.25">
      <c r="A24" s="7"/>
      <c r="B24" s="1"/>
      <c r="C24" s="1"/>
      <c r="D24" s="1"/>
      <c r="E24" s="1"/>
      <c r="F24" s="1"/>
      <c r="G24" s="1"/>
      <c r="H24" s="1"/>
      <c r="I24" s="1"/>
    </row>
    <row r="25" spans="1:9" ht="15.75" thickBot="1" x14ac:dyDescent="0.3">
      <c r="A25" s="7"/>
      <c r="B25" s="1"/>
      <c r="C25" s="1"/>
      <c r="D25" s="1"/>
      <c r="E25" s="1"/>
      <c r="F25" s="1"/>
      <c r="G25" s="1"/>
      <c r="H25" s="1"/>
      <c r="I25" s="1"/>
    </row>
    <row r="26" spans="1:9" ht="15.75" thickBot="1" x14ac:dyDescent="0.3">
      <c r="A26" s="4" t="s">
        <v>19</v>
      </c>
      <c r="B26" s="14">
        <f>B6-B22</f>
        <v>-225</v>
      </c>
      <c r="C26" s="14">
        <f t="shared" ref="C26:G26" si="1">C6-C22</f>
        <v>15</v>
      </c>
      <c r="D26" s="14">
        <f t="shared" si="1"/>
        <v>37</v>
      </c>
      <c r="E26" s="14">
        <f t="shared" si="1"/>
        <v>-137</v>
      </c>
      <c r="F26" s="14">
        <f t="shared" si="1"/>
        <v>13</v>
      </c>
      <c r="G26" s="14">
        <f t="shared" si="1"/>
        <v>-58</v>
      </c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</sheetData>
  <mergeCells count="6">
    <mergeCell ref="G22:G23"/>
    <mergeCell ref="B22:B23"/>
    <mergeCell ref="C22:C23"/>
    <mergeCell ref="D22:D23"/>
    <mergeCell ref="E22:E23"/>
    <mergeCell ref="F22:F23"/>
  </mergeCells>
  <conditionalFormatting sqref="B26:G26">
    <cfRule type="cellIs" dxfId="1" priority="1" operator="lessThan">
      <formula>0</formula>
    </cfRule>
    <cfRule type="cellIs" dxfId="0" priority="2" operator="greaterThan">
      <formula>0</formula>
    </cfRule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14C9-87DF-4C94-868F-F8B353CDB53E}">
  <dimension ref="A1:I16"/>
  <sheetViews>
    <sheetView workbookViewId="0">
      <selection activeCell="H11" sqref="H11"/>
    </sheetView>
  </sheetViews>
  <sheetFormatPr defaultRowHeight="15" x14ac:dyDescent="0.25"/>
  <cols>
    <col min="5" max="5" width="11.5703125" customWidth="1"/>
    <col min="6" max="6" width="13.28515625" customWidth="1"/>
  </cols>
  <sheetData>
    <row r="1" spans="1:9" ht="15.75" thickBot="1" x14ac:dyDescent="0.3">
      <c r="A1" s="1"/>
      <c r="B1" s="1"/>
      <c r="C1" s="1"/>
      <c r="D1" s="1"/>
      <c r="E1" s="1"/>
      <c r="F1" s="1"/>
      <c r="G1" s="1"/>
      <c r="H1" s="1"/>
      <c r="I1" s="1"/>
    </row>
    <row r="2" spans="1:9" ht="26.25" thickBot="1" x14ac:dyDescent="0.3">
      <c r="A2" s="1"/>
      <c r="B2" s="4" t="s">
        <v>20</v>
      </c>
      <c r="C2" s="15">
        <v>2.94</v>
      </c>
      <c r="D2" s="3"/>
      <c r="E2" s="3"/>
      <c r="F2" s="3"/>
      <c r="G2" s="1"/>
      <c r="H2" s="1"/>
      <c r="I2" s="1"/>
    </row>
    <row r="3" spans="1:9" ht="15.75" thickBot="1" x14ac:dyDescent="0.3">
      <c r="A3" s="1"/>
      <c r="B3" s="16" t="s">
        <v>21</v>
      </c>
      <c r="C3" s="17"/>
      <c r="D3" s="17"/>
      <c r="E3" s="17"/>
      <c r="F3" s="18"/>
      <c r="G3" s="1"/>
      <c r="H3" s="1"/>
      <c r="I3" s="1"/>
    </row>
    <row r="4" spans="1:9" ht="26.25" thickBot="1" x14ac:dyDescent="0.3">
      <c r="A4" s="1"/>
      <c r="B4" s="4" t="s">
        <v>22</v>
      </c>
      <c r="C4" s="19" t="s">
        <v>23</v>
      </c>
      <c r="D4" s="19" t="s">
        <v>24</v>
      </c>
      <c r="E4" s="19" t="s">
        <v>25</v>
      </c>
      <c r="F4" s="19" t="s">
        <v>26</v>
      </c>
      <c r="G4" s="1"/>
      <c r="H4" s="1"/>
      <c r="I4" s="1"/>
    </row>
    <row r="5" spans="1:9" ht="26.25" thickBot="1" x14ac:dyDescent="0.3">
      <c r="A5" s="1"/>
      <c r="B5" s="4" t="s">
        <v>27</v>
      </c>
      <c r="C5" s="20">
        <v>500</v>
      </c>
      <c r="D5" s="21">
        <v>0.15</v>
      </c>
      <c r="E5" s="22">
        <f>SUM(C5*D5)</f>
        <v>75</v>
      </c>
      <c r="F5" s="23">
        <f>SUM(E5*C2)</f>
        <v>220.5</v>
      </c>
      <c r="G5" s="1"/>
      <c r="H5" s="1"/>
      <c r="I5" s="1"/>
    </row>
    <row r="6" spans="1:9" ht="39" thickBot="1" x14ac:dyDescent="0.3">
      <c r="A6" s="1"/>
      <c r="B6" s="19" t="s">
        <v>28</v>
      </c>
      <c r="C6" s="20">
        <v>750</v>
      </c>
      <c r="D6" s="21">
        <v>0.15</v>
      </c>
      <c r="E6" s="22">
        <f t="shared" ref="E6:E11" si="0">SUM(C6*D6)</f>
        <v>112.5</v>
      </c>
      <c r="F6" s="23">
        <f>SUM(E6*C2)</f>
        <v>330.75</v>
      </c>
      <c r="G6" s="1"/>
      <c r="H6" s="1"/>
      <c r="I6" s="1"/>
    </row>
    <row r="7" spans="1:9" ht="15.75" thickBot="1" x14ac:dyDescent="0.3">
      <c r="A7" s="1"/>
      <c r="B7" s="4" t="s">
        <v>29</v>
      </c>
      <c r="C7" s="20">
        <v>250</v>
      </c>
      <c r="D7" s="21">
        <v>10</v>
      </c>
      <c r="E7" s="24">
        <f t="shared" si="0"/>
        <v>2500</v>
      </c>
      <c r="F7" s="23">
        <f>SUM(E7*C2)</f>
        <v>7350</v>
      </c>
      <c r="G7" s="1"/>
      <c r="H7" s="1"/>
      <c r="I7" s="1"/>
    </row>
    <row r="8" spans="1:9" ht="15.75" thickBot="1" x14ac:dyDescent="0.3">
      <c r="A8" s="1"/>
      <c r="B8" s="4" t="s">
        <v>30</v>
      </c>
      <c r="C8" s="20">
        <v>310</v>
      </c>
      <c r="D8" s="21">
        <v>0.5</v>
      </c>
      <c r="E8" s="22">
        <f t="shared" si="0"/>
        <v>155</v>
      </c>
      <c r="F8" s="23">
        <f>SUM(E8*C2)</f>
        <v>455.7</v>
      </c>
      <c r="G8" s="1"/>
      <c r="H8" s="1"/>
      <c r="I8" s="1"/>
    </row>
    <row r="9" spans="1:9" ht="15.75" thickBot="1" x14ac:dyDescent="0.3">
      <c r="A9" s="1"/>
      <c r="B9" s="4" t="s">
        <v>31</v>
      </c>
      <c r="C9" s="20">
        <v>500</v>
      </c>
      <c r="D9" s="21">
        <v>0.1</v>
      </c>
      <c r="E9" s="22">
        <f t="shared" si="0"/>
        <v>50</v>
      </c>
      <c r="F9" s="23">
        <f>SUM(E9*C2)</f>
        <v>147</v>
      </c>
      <c r="G9" s="1"/>
      <c r="H9" s="1"/>
      <c r="I9" s="1"/>
    </row>
    <row r="10" spans="1:9" ht="26.25" thickBot="1" x14ac:dyDescent="0.3">
      <c r="A10" s="1"/>
      <c r="B10" s="4" t="s">
        <v>32</v>
      </c>
      <c r="C10" s="20">
        <v>1500</v>
      </c>
      <c r="D10" s="21">
        <v>2.5</v>
      </c>
      <c r="E10" s="22">
        <f t="shared" si="0"/>
        <v>3750</v>
      </c>
      <c r="F10" s="23">
        <f>SUM(E10*C2)</f>
        <v>11025</v>
      </c>
      <c r="G10" s="1"/>
      <c r="H10" s="1"/>
      <c r="I10" s="1"/>
    </row>
    <row r="11" spans="1:9" ht="26.25" thickBot="1" x14ac:dyDescent="0.3">
      <c r="A11" s="1"/>
      <c r="B11" s="4" t="s">
        <v>33</v>
      </c>
      <c r="C11" s="20">
        <v>190</v>
      </c>
      <c r="D11" s="21">
        <v>6</v>
      </c>
      <c r="E11" s="22">
        <f t="shared" si="0"/>
        <v>1140</v>
      </c>
      <c r="F11" s="23">
        <f>SUM(E11*C2)</f>
        <v>3351.6</v>
      </c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25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</sheetData>
  <mergeCells count="1">
    <mergeCell ref="B3:F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EAD2C-D5D8-403A-B73F-CD20A4392A63}">
  <dimension ref="A1:L37"/>
  <sheetViews>
    <sheetView zoomScale="85" zoomScaleNormal="85" workbookViewId="0">
      <selection activeCell="F43" sqref="F43"/>
    </sheetView>
  </sheetViews>
  <sheetFormatPr defaultRowHeight="15" x14ac:dyDescent="0.25"/>
  <cols>
    <col min="3" max="5" width="19.7109375" bestFit="1" customWidth="1"/>
    <col min="6" max="6" width="19" bestFit="1" customWidth="1"/>
    <col min="7" max="9" width="17.5703125" bestFit="1" customWidth="1"/>
  </cols>
  <sheetData>
    <row r="1" spans="1:12" ht="16.5" thickBot="1" x14ac:dyDescent="0.3">
      <c r="A1" s="28" t="s">
        <v>34</v>
      </c>
      <c r="B1" s="29"/>
      <c r="C1" s="29"/>
      <c r="D1" s="30"/>
      <c r="E1" s="31"/>
      <c r="F1" s="31"/>
      <c r="G1" s="31"/>
      <c r="H1" s="31"/>
      <c r="I1" s="31"/>
      <c r="J1" s="31"/>
      <c r="K1" s="49"/>
      <c r="L1" s="1"/>
    </row>
    <row r="2" spans="1:12" ht="15.75" x14ac:dyDescent="0.25">
      <c r="A2" s="31"/>
      <c r="B2" s="31"/>
      <c r="C2" s="31"/>
      <c r="D2" s="31"/>
      <c r="E2" s="31"/>
      <c r="F2" s="31"/>
      <c r="G2" s="31"/>
      <c r="H2" s="31"/>
      <c r="I2" s="31"/>
      <c r="J2" s="31"/>
      <c r="K2" s="49"/>
      <c r="L2" s="1"/>
    </row>
    <row r="3" spans="1:12" ht="15.75" x14ac:dyDescent="0.25">
      <c r="A3" s="31"/>
      <c r="B3" s="31"/>
      <c r="C3" s="31"/>
      <c r="D3" s="31"/>
      <c r="E3" s="31"/>
      <c r="F3" s="31"/>
      <c r="G3" s="31"/>
      <c r="H3" s="31"/>
      <c r="I3" s="31"/>
      <c r="J3" s="31"/>
      <c r="K3" s="49"/>
      <c r="L3" s="1"/>
    </row>
    <row r="4" spans="1:12" ht="17.25" customHeight="1" thickBot="1" x14ac:dyDescent="0.3">
      <c r="A4" s="32" t="s">
        <v>1</v>
      </c>
      <c r="B4" s="31"/>
      <c r="C4" s="31"/>
      <c r="D4" s="31"/>
      <c r="E4" s="31"/>
      <c r="F4" s="31"/>
      <c r="G4" s="31"/>
      <c r="H4" s="31"/>
      <c r="I4" s="31"/>
      <c r="J4" s="31"/>
      <c r="K4" s="49"/>
      <c r="L4" s="1"/>
    </row>
    <row r="5" spans="1:12" ht="19.5" customHeight="1" thickBot="1" x14ac:dyDescent="0.3">
      <c r="A5" s="33"/>
      <c r="B5" s="34" t="s">
        <v>35</v>
      </c>
      <c r="C5" s="35" t="s">
        <v>36</v>
      </c>
      <c r="D5" s="36" t="s">
        <v>37</v>
      </c>
      <c r="E5" s="35" t="s">
        <v>38</v>
      </c>
      <c r="F5" s="35" t="s">
        <v>39</v>
      </c>
      <c r="G5" s="35" t="s">
        <v>40</v>
      </c>
      <c r="H5" s="36" t="s">
        <v>41</v>
      </c>
      <c r="I5" s="36" t="s">
        <v>42</v>
      </c>
      <c r="J5" s="31"/>
      <c r="K5" s="49"/>
      <c r="L5" s="1"/>
    </row>
    <row r="6" spans="1:12" ht="16.5" thickBot="1" x14ac:dyDescent="0.3">
      <c r="A6" s="36" t="s">
        <v>43</v>
      </c>
      <c r="B6" s="37" t="s">
        <v>44</v>
      </c>
      <c r="C6" s="38">
        <v>4500</v>
      </c>
      <c r="D6" s="38">
        <v>5040</v>
      </c>
      <c r="E6" s="38">
        <v>5696</v>
      </c>
      <c r="F6" s="39">
        <f>E6+D6+C6</f>
        <v>15236</v>
      </c>
      <c r="G6" s="40">
        <f>MAX(C6:E6)</f>
        <v>5696</v>
      </c>
      <c r="H6" s="40">
        <f>MIN(C6:E6)</f>
        <v>4500</v>
      </c>
      <c r="I6" s="40">
        <f>AVERAGE(C6:E6)</f>
        <v>5078.666666666667</v>
      </c>
      <c r="J6" s="31"/>
      <c r="K6" s="49"/>
      <c r="L6" s="1"/>
    </row>
    <row r="7" spans="1:12" ht="30.75" thickBot="1" x14ac:dyDescent="0.3">
      <c r="A7" s="36" t="s">
        <v>45</v>
      </c>
      <c r="B7" s="41" t="s">
        <v>46</v>
      </c>
      <c r="C7" s="38">
        <v>6250</v>
      </c>
      <c r="D7" s="38">
        <v>7000</v>
      </c>
      <c r="E7" s="38">
        <v>7910</v>
      </c>
      <c r="F7" s="39">
        <f t="shared" ref="F7:F11" si="0">E7+D7+C7</f>
        <v>21160</v>
      </c>
      <c r="G7" s="40">
        <f t="shared" ref="G7:G11" si="1">MAX(C7:E7)</f>
        <v>7910</v>
      </c>
      <c r="H7" s="40">
        <f t="shared" ref="H7:H11" si="2">MIN(C7:E7)</f>
        <v>6250</v>
      </c>
      <c r="I7" s="40">
        <f t="shared" ref="I7:I11" si="3">AVERAGE(C7:E7)</f>
        <v>7053.333333333333</v>
      </c>
      <c r="J7" s="31"/>
      <c r="K7" s="49"/>
      <c r="L7" s="1"/>
    </row>
    <row r="8" spans="1:12" ht="16.5" thickBot="1" x14ac:dyDescent="0.3">
      <c r="A8" s="36" t="s">
        <v>47</v>
      </c>
      <c r="B8" s="37" t="s">
        <v>48</v>
      </c>
      <c r="C8" s="38">
        <v>3300</v>
      </c>
      <c r="D8" s="38">
        <v>3696</v>
      </c>
      <c r="E8" s="38">
        <v>4176</v>
      </c>
      <c r="F8" s="39">
        <f t="shared" si="0"/>
        <v>11172</v>
      </c>
      <c r="G8" s="40">
        <f t="shared" si="1"/>
        <v>4176</v>
      </c>
      <c r="H8" s="40">
        <f t="shared" si="2"/>
        <v>3300</v>
      </c>
      <c r="I8" s="40">
        <f t="shared" si="3"/>
        <v>3724</v>
      </c>
      <c r="J8" s="31"/>
      <c r="K8" s="49"/>
      <c r="L8" s="1"/>
    </row>
    <row r="9" spans="1:12" ht="16.5" thickBot="1" x14ac:dyDescent="0.3">
      <c r="A9" s="36" t="s">
        <v>49</v>
      </c>
      <c r="B9" s="37" t="s">
        <v>50</v>
      </c>
      <c r="C9" s="38">
        <v>8000</v>
      </c>
      <c r="D9" s="38">
        <v>8690</v>
      </c>
      <c r="E9" s="38">
        <v>10125</v>
      </c>
      <c r="F9" s="39">
        <f t="shared" si="0"/>
        <v>26815</v>
      </c>
      <c r="G9" s="40">
        <f t="shared" si="1"/>
        <v>10125</v>
      </c>
      <c r="H9" s="40">
        <f t="shared" si="2"/>
        <v>8000</v>
      </c>
      <c r="I9" s="40">
        <f t="shared" si="3"/>
        <v>8938.3333333333339</v>
      </c>
      <c r="J9" s="31"/>
      <c r="K9" s="49"/>
      <c r="L9" s="1"/>
    </row>
    <row r="10" spans="1:12" ht="16.5" thickBot="1" x14ac:dyDescent="0.3">
      <c r="A10" s="36" t="s">
        <v>51</v>
      </c>
      <c r="B10" s="37" t="s">
        <v>52</v>
      </c>
      <c r="C10" s="38">
        <v>4557</v>
      </c>
      <c r="D10" s="38">
        <v>5104</v>
      </c>
      <c r="E10" s="38">
        <v>5676</v>
      </c>
      <c r="F10" s="39">
        <f t="shared" si="0"/>
        <v>15337</v>
      </c>
      <c r="G10" s="40">
        <f t="shared" si="1"/>
        <v>5676</v>
      </c>
      <c r="H10" s="40">
        <f t="shared" si="2"/>
        <v>4557</v>
      </c>
      <c r="I10" s="40">
        <f t="shared" si="3"/>
        <v>5112.333333333333</v>
      </c>
      <c r="J10" s="31"/>
      <c r="K10" s="49"/>
      <c r="L10" s="1"/>
    </row>
    <row r="11" spans="1:12" ht="30.75" thickBot="1" x14ac:dyDescent="0.3">
      <c r="A11" s="36" t="s">
        <v>53</v>
      </c>
      <c r="B11" s="37" t="s">
        <v>54</v>
      </c>
      <c r="C11" s="38">
        <v>3260</v>
      </c>
      <c r="D11" s="38">
        <v>3640</v>
      </c>
      <c r="E11" s="38">
        <v>4113</v>
      </c>
      <c r="F11" s="39">
        <f t="shared" si="0"/>
        <v>11013</v>
      </c>
      <c r="G11" s="40">
        <f t="shared" si="1"/>
        <v>4113</v>
      </c>
      <c r="H11" s="40">
        <f t="shared" si="2"/>
        <v>3260</v>
      </c>
      <c r="I11" s="40">
        <f t="shared" si="3"/>
        <v>3671</v>
      </c>
      <c r="J11" s="31"/>
      <c r="K11" s="49"/>
      <c r="L11" s="1"/>
    </row>
    <row r="12" spans="1:12" ht="15.75" x14ac:dyDescent="0.25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49"/>
      <c r="L12" s="1"/>
    </row>
    <row r="13" spans="1:12" ht="15.75" x14ac:dyDescent="0.25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49"/>
      <c r="L13" s="1"/>
    </row>
    <row r="14" spans="1:12" ht="16.5" thickBot="1" x14ac:dyDescent="0.3">
      <c r="A14" s="42" t="s">
        <v>1</v>
      </c>
      <c r="B14" s="31"/>
      <c r="C14" s="31"/>
      <c r="D14" s="31"/>
      <c r="E14" s="31"/>
      <c r="F14" s="31"/>
      <c r="G14" s="31"/>
      <c r="H14" s="31"/>
      <c r="I14" s="31"/>
      <c r="J14" s="31"/>
      <c r="K14" s="49"/>
      <c r="L14" s="1"/>
    </row>
    <row r="15" spans="1:12" ht="16.5" thickBot="1" x14ac:dyDescent="0.3">
      <c r="A15" s="35" t="s">
        <v>55</v>
      </c>
      <c r="B15" s="33"/>
      <c r="C15" s="40">
        <f>SUM(C6:C11)</f>
        <v>29867</v>
      </c>
      <c r="D15" s="40">
        <f t="shared" ref="D15:I15" si="4">SUM(D6:D11)</f>
        <v>33170</v>
      </c>
      <c r="E15" s="40">
        <f t="shared" si="4"/>
        <v>37696</v>
      </c>
      <c r="F15" s="40">
        <f t="shared" si="4"/>
        <v>100733</v>
      </c>
      <c r="G15" s="40">
        <f t="shared" si="4"/>
        <v>37696</v>
      </c>
      <c r="H15" s="40">
        <f t="shared" si="4"/>
        <v>29867</v>
      </c>
      <c r="I15" s="40">
        <f t="shared" si="4"/>
        <v>33577.666666666672</v>
      </c>
      <c r="J15" s="31"/>
      <c r="K15" s="49"/>
      <c r="L15" s="1"/>
    </row>
    <row r="16" spans="1:12" ht="15.75" x14ac:dyDescent="0.25">
      <c r="A16" s="43"/>
      <c r="B16" s="31"/>
      <c r="C16" s="31"/>
      <c r="D16" s="31"/>
      <c r="E16" s="31"/>
      <c r="F16" s="31"/>
      <c r="G16" s="31"/>
      <c r="H16" s="31"/>
      <c r="I16" s="31"/>
      <c r="J16" s="31"/>
      <c r="K16" s="49"/>
      <c r="L16" s="1"/>
    </row>
    <row r="17" spans="1:12" ht="16.5" thickBot="1" x14ac:dyDescent="0.3">
      <c r="A17" s="43"/>
      <c r="B17" s="31"/>
      <c r="C17" s="31"/>
      <c r="D17" s="31"/>
      <c r="E17" s="31"/>
      <c r="F17" s="31"/>
      <c r="G17" s="31"/>
      <c r="H17" s="31"/>
      <c r="I17" s="31"/>
      <c r="J17" s="31"/>
      <c r="K17" s="49"/>
      <c r="L17" s="1"/>
    </row>
    <row r="18" spans="1:12" ht="32.25" customHeight="1" thickBot="1" x14ac:dyDescent="0.3">
      <c r="A18" s="33"/>
      <c r="B18" s="34" t="s">
        <v>35</v>
      </c>
      <c r="C18" s="35" t="s">
        <v>56</v>
      </c>
      <c r="D18" s="35" t="s">
        <v>57</v>
      </c>
      <c r="E18" s="35" t="s">
        <v>58</v>
      </c>
      <c r="F18" s="35" t="s">
        <v>59</v>
      </c>
      <c r="G18" s="35" t="s">
        <v>40</v>
      </c>
      <c r="H18" s="36" t="s">
        <v>41</v>
      </c>
      <c r="I18" s="36" t="s">
        <v>42</v>
      </c>
      <c r="J18" s="31"/>
      <c r="K18" s="49"/>
      <c r="L18" s="1"/>
    </row>
    <row r="19" spans="1:12" ht="16.5" thickBot="1" x14ac:dyDescent="0.3">
      <c r="A19" s="36" t="s">
        <v>43</v>
      </c>
      <c r="B19" s="37" t="s">
        <v>44</v>
      </c>
      <c r="C19" s="38">
        <v>6265</v>
      </c>
      <c r="D19" s="38">
        <v>6954</v>
      </c>
      <c r="E19" s="38">
        <v>7858</v>
      </c>
      <c r="F19" s="39">
        <f>C19+D19+E19</f>
        <v>21077</v>
      </c>
      <c r="G19" s="40">
        <f>MAX(C19:E19)</f>
        <v>7858</v>
      </c>
      <c r="H19" s="40">
        <f>MIN(C19:E19)</f>
        <v>6265</v>
      </c>
      <c r="I19" s="40">
        <f>AVERAGE(C19:E19)</f>
        <v>7025.666666666667</v>
      </c>
      <c r="J19" s="31"/>
      <c r="K19" s="49"/>
      <c r="L19" s="1"/>
    </row>
    <row r="20" spans="1:12" ht="30.75" thickBot="1" x14ac:dyDescent="0.3">
      <c r="A20" s="36" t="s">
        <v>45</v>
      </c>
      <c r="B20" s="41" t="s">
        <v>46</v>
      </c>
      <c r="C20" s="38">
        <v>8701</v>
      </c>
      <c r="D20" s="38">
        <v>9658</v>
      </c>
      <c r="E20" s="38">
        <v>10197</v>
      </c>
      <c r="F20" s="39">
        <f t="shared" ref="F20:F24" si="5">C20+D20+E20</f>
        <v>28556</v>
      </c>
      <c r="G20" s="40">
        <f t="shared" ref="G20:G24" si="6">MAX(C20:E20)</f>
        <v>10197</v>
      </c>
      <c r="H20" s="40">
        <f t="shared" ref="H20:H24" si="7">MIN(C20:E20)</f>
        <v>8701</v>
      </c>
      <c r="I20" s="40">
        <f t="shared" ref="I20:I24" si="8">AVERAGE(C20:E20)</f>
        <v>9518.6666666666661</v>
      </c>
      <c r="J20" s="31"/>
      <c r="K20" s="49"/>
      <c r="L20" s="1"/>
    </row>
    <row r="21" spans="1:12" ht="16.5" thickBot="1" x14ac:dyDescent="0.3">
      <c r="A21" s="36" t="s">
        <v>47</v>
      </c>
      <c r="B21" s="37" t="s">
        <v>48</v>
      </c>
      <c r="C21" s="38">
        <v>4569</v>
      </c>
      <c r="D21" s="38">
        <v>5099</v>
      </c>
      <c r="E21" s="38">
        <v>5769</v>
      </c>
      <c r="F21" s="39">
        <f t="shared" si="5"/>
        <v>15437</v>
      </c>
      <c r="G21" s="40">
        <f t="shared" si="6"/>
        <v>5769</v>
      </c>
      <c r="H21" s="40">
        <f t="shared" si="7"/>
        <v>4569</v>
      </c>
      <c r="I21" s="40">
        <f t="shared" si="8"/>
        <v>5145.666666666667</v>
      </c>
      <c r="J21" s="31"/>
      <c r="K21" s="49"/>
      <c r="L21" s="1"/>
    </row>
    <row r="22" spans="1:12" ht="16.5" thickBot="1" x14ac:dyDescent="0.3">
      <c r="A22" s="36" t="s">
        <v>49</v>
      </c>
      <c r="B22" s="37" t="s">
        <v>50</v>
      </c>
      <c r="C22" s="38">
        <v>12341</v>
      </c>
      <c r="D22" s="38">
        <v>12365</v>
      </c>
      <c r="E22" s="38">
        <v>13969</v>
      </c>
      <c r="F22" s="39">
        <f t="shared" si="5"/>
        <v>38675</v>
      </c>
      <c r="G22" s="40">
        <f t="shared" si="6"/>
        <v>13969</v>
      </c>
      <c r="H22" s="40">
        <f t="shared" si="7"/>
        <v>12341</v>
      </c>
      <c r="I22" s="40">
        <f t="shared" si="8"/>
        <v>12891.666666666666</v>
      </c>
      <c r="J22" s="31"/>
      <c r="K22" s="49"/>
      <c r="L22" s="1"/>
    </row>
    <row r="23" spans="1:12" ht="16.5" thickBot="1" x14ac:dyDescent="0.3">
      <c r="A23" s="36" t="s">
        <v>51</v>
      </c>
      <c r="B23" s="37" t="s">
        <v>52</v>
      </c>
      <c r="C23" s="38">
        <v>6344</v>
      </c>
      <c r="D23" s="38">
        <v>7042</v>
      </c>
      <c r="E23" s="38">
        <v>7957</v>
      </c>
      <c r="F23" s="39">
        <f t="shared" si="5"/>
        <v>21343</v>
      </c>
      <c r="G23" s="40">
        <f t="shared" si="6"/>
        <v>7957</v>
      </c>
      <c r="H23" s="40">
        <f t="shared" si="7"/>
        <v>6344</v>
      </c>
      <c r="I23" s="40">
        <f t="shared" si="8"/>
        <v>7114.333333333333</v>
      </c>
      <c r="J23" s="31"/>
      <c r="K23" s="49"/>
      <c r="L23" s="1"/>
    </row>
    <row r="24" spans="1:12" ht="30.75" thickBot="1" x14ac:dyDescent="0.3">
      <c r="A24" s="36" t="s">
        <v>53</v>
      </c>
      <c r="B24" s="37" t="s">
        <v>54</v>
      </c>
      <c r="C24" s="38">
        <v>4525</v>
      </c>
      <c r="D24" s="38">
        <v>5022</v>
      </c>
      <c r="E24" s="38">
        <v>5671</v>
      </c>
      <c r="F24" s="39">
        <f t="shared" si="5"/>
        <v>15218</v>
      </c>
      <c r="G24" s="40">
        <f t="shared" si="6"/>
        <v>5671</v>
      </c>
      <c r="H24" s="40">
        <f t="shared" si="7"/>
        <v>4525</v>
      </c>
      <c r="I24" s="40">
        <f t="shared" si="8"/>
        <v>5072.666666666667</v>
      </c>
      <c r="J24" s="31"/>
      <c r="K24" s="49"/>
      <c r="L24" s="1"/>
    </row>
    <row r="25" spans="1:12" ht="15.75" x14ac:dyDescent="0.25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49"/>
      <c r="L25" s="1"/>
    </row>
    <row r="26" spans="1:12" ht="15.75" x14ac:dyDescent="0.25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49"/>
      <c r="L26" s="1"/>
    </row>
    <row r="27" spans="1:12" ht="16.5" thickBot="1" x14ac:dyDescent="0.3">
      <c r="A27" s="42" t="s">
        <v>1</v>
      </c>
      <c r="B27" s="31"/>
      <c r="C27" s="31"/>
      <c r="D27" s="31"/>
      <c r="E27" s="31"/>
      <c r="F27" s="31"/>
      <c r="G27" s="31"/>
      <c r="H27" s="31"/>
      <c r="I27" s="31"/>
      <c r="J27" s="31"/>
      <c r="K27" s="49"/>
      <c r="L27" s="1"/>
    </row>
    <row r="28" spans="1:12" ht="16.5" thickBot="1" x14ac:dyDescent="0.3">
      <c r="A28" s="35" t="s">
        <v>55</v>
      </c>
      <c r="B28" s="33"/>
      <c r="C28" s="40">
        <f>SUM(C19:C24)</f>
        <v>42745</v>
      </c>
      <c r="D28" s="40">
        <f t="shared" ref="D28:I28" si="9">SUM(D19:D24)</f>
        <v>46140</v>
      </c>
      <c r="E28" s="40">
        <f t="shared" si="9"/>
        <v>51421</v>
      </c>
      <c r="F28" s="40">
        <f t="shared" si="9"/>
        <v>140306</v>
      </c>
      <c r="G28" s="40">
        <f t="shared" si="9"/>
        <v>51421</v>
      </c>
      <c r="H28" s="40">
        <f t="shared" si="9"/>
        <v>42745</v>
      </c>
      <c r="I28" s="40">
        <f t="shared" si="9"/>
        <v>46768.666666666664</v>
      </c>
      <c r="J28" s="31"/>
      <c r="K28" s="49"/>
      <c r="L28" s="1"/>
    </row>
    <row r="29" spans="1:12" ht="15.75" x14ac:dyDescent="0.25">
      <c r="A29" s="43"/>
      <c r="B29" s="31"/>
      <c r="C29" s="31"/>
      <c r="D29" s="31"/>
      <c r="E29" s="31"/>
      <c r="F29" s="31"/>
      <c r="G29" s="31"/>
      <c r="H29" s="31"/>
      <c r="I29" s="31"/>
      <c r="J29" s="31"/>
      <c r="K29" s="49"/>
      <c r="L29" s="1"/>
    </row>
    <row r="30" spans="1:12" ht="16.5" thickBot="1" x14ac:dyDescent="0.3">
      <c r="A30" s="43"/>
      <c r="B30" s="31"/>
      <c r="C30" s="31"/>
      <c r="D30" s="31"/>
      <c r="E30" s="31"/>
      <c r="F30" s="31"/>
      <c r="G30" s="31"/>
      <c r="H30" s="31"/>
      <c r="I30" s="31"/>
      <c r="J30" s="31"/>
      <c r="K30" s="49"/>
      <c r="L30" s="1"/>
    </row>
    <row r="31" spans="1:12" ht="15.75" x14ac:dyDescent="0.25">
      <c r="A31" s="44" t="s">
        <v>60</v>
      </c>
      <c r="B31" s="45"/>
      <c r="C31" s="46">
        <f>SUM(C15,C28)</f>
        <v>72612</v>
      </c>
      <c r="D31" s="46">
        <f t="shared" ref="D31:H31" si="10">SUM(D15,D28)</f>
        <v>79310</v>
      </c>
      <c r="E31" s="46">
        <f t="shared" si="10"/>
        <v>89117</v>
      </c>
      <c r="F31" s="46">
        <f t="shared" si="10"/>
        <v>241039</v>
      </c>
      <c r="G31" s="46">
        <f t="shared" si="10"/>
        <v>89117</v>
      </c>
      <c r="H31" s="46">
        <f t="shared" si="10"/>
        <v>72612</v>
      </c>
      <c r="I31" s="31"/>
      <c r="J31" s="31"/>
      <c r="K31" s="49"/>
      <c r="L31" s="1"/>
    </row>
    <row r="32" spans="1:12" ht="16.5" thickBot="1" x14ac:dyDescent="0.3">
      <c r="A32" s="47" t="s">
        <v>61</v>
      </c>
      <c r="B32" s="48"/>
      <c r="C32" s="48"/>
      <c r="D32" s="48"/>
      <c r="E32" s="48"/>
      <c r="F32" s="48"/>
      <c r="G32" s="48"/>
      <c r="H32" s="48"/>
      <c r="I32" s="31"/>
      <c r="J32" s="31"/>
      <c r="K32" s="49"/>
      <c r="L32" s="1"/>
    </row>
    <row r="33" spans="1:12" ht="15.75" x14ac:dyDescent="0.25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49"/>
      <c r="L33" s="1"/>
    </row>
    <row r="34" spans="1:12" ht="15.75" x14ac:dyDescent="0.25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49"/>
      <c r="L34" s="1"/>
    </row>
    <row r="35" spans="1:12" ht="15.75" x14ac:dyDescent="0.25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1"/>
      <c r="L35" s="1"/>
    </row>
    <row r="36" spans="1:12" ht="15.75" x14ac:dyDescent="0.25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1"/>
      <c r="L36" s="1"/>
    </row>
    <row r="37" spans="1:12" ht="15.75" x14ac:dyDescent="0.25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1"/>
      <c r="L37" s="1"/>
    </row>
  </sheetData>
  <mergeCells count="7">
    <mergeCell ref="H31:H32"/>
    <mergeCell ref="B31:B32"/>
    <mergeCell ref="C31:C32"/>
    <mergeCell ref="D31:D32"/>
    <mergeCell ref="E31:E32"/>
    <mergeCell ref="F31:F32"/>
    <mergeCell ref="G31:G3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42543-8AFE-44F1-A20C-945915CD54A0}">
  <dimension ref="A1:F17"/>
  <sheetViews>
    <sheetView workbookViewId="0">
      <selection activeCell="A2" sqref="A2"/>
    </sheetView>
  </sheetViews>
  <sheetFormatPr defaultRowHeight="15" x14ac:dyDescent="0.25"/>
  <cols>
    <col min="5" max="5" width="29.140625" customWidth="1"/>
  </cols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51" t="s">
        <v>62</v>
      </c>
      <c r="C3" s="52" t="s">
        <v>63</v>
      </c>
      <c r="D3" s="51" t="s">
        <v>64</v>
      </c>
      <c r="E3" s="53" t="s">
        <v>65</v>
      </c>
      <c r="F3" s="1"/>
    </row>
    <row r="4" spans="1:6" x14ac:dyDescent="0.25">
      <c r="A4" s="1"/>
      <c r="B4" s="54" t="s">
        <v>66</v>
      </c>
      <c r="C4" s="55">
        <v>4665</v>
      </c>
      <c r="D4" s="56">
        <v>4654</v>
      </c>
      <c r="E4" s="57" t="str">
        <f>IF(C4 &gt; D4, "Janeiro maior que fevereiro", IF(C4 = D4, "Igual", "Fevereiro maior que janeiro"))</f>
        <v>Janeiro maior que fevereiro</v>
      </c>
      <c r="F4" s="1"/>
    </row>
    <row r="5" spans="1:6" x14ac:dyDescent="0.25">
      <c r="A5" s="1"/>
      <c r="B5" s="54" t="s">
        <v>67</v>
      </c>
      <c r="C5" s="58">
        <v>16574</v>
      </c>
      <c r="D5" s="56">
        <v>24348</v>
      </c>
      <c r="E5" s="57" t="str">
        <f t="shared" ref="E5:E9" si="0">IF(C5 &gt; D5, "Janeiro maior que fevereiro", IF(C5 = D5, "Igual", "Fevereiro maior que janeiro"))</f>
        <v>Fevereiro maior que janeiro</v>
      </c>
      <c r="F5" s="1"/>
    </row>
    <row r="6" spans="1:6" x14ac:dyDescent="0.25">
      <c r="A6" s="1"/>
      <c r="B6" s="54" t="s">
        <v>68</v>
      </c>
      <c r="C6" s="58">
        <v>1654</v>
      </c>
      <c r="D6" s="56">
        <v>6468</v>
      </c>
      <c r="E6" s="57" t="str">
        <f t="shared" si="0"/>
        <v>Fevereiro maior que janeiro</v>
      </c>
      <c r="F6" s="1"/>
    </row>
    <row r="7" spans="1:6" x14ac:dyDescent="0.25">
      <c r="A7" s="1"/>
      <c r="B7" s="54" t="s">
        <v>69</v>
      </c>
      <c r="C7" s="59">
        <v>654</v>
      </c>
      <c r="D7" s="56">
        <v>654</v>
      </c>
      <c r="E7" s="57" t="str">
        <f t="shared" si="0"/>
        <v>Igual</v>
      </c>
      <c r="F7" s="1"/>
    </row>
    <row r="8" spans="1:6" x14ac:dyDescent="0.25">
      <c r="A8" s="1"/>
      <c r="B8" s="54" t="s">
        <v>70</v>
      </c>
      <c r="C8" s="59">
        <v>413</v>
      </c>
      <c r="D8" s="56">
        <v>434</v>
      </c>
      <c r="E8" s="57" t="str">
        <f t="shared" si="0"/>
        <v>Fevereiro maior que janeiro</v>
      </c>
      <c r="F8" s="1"/>
    </row>
    <row r="9" spans="1:6" x14ac:dyDescent="0.25">
      <c r="A9" s="1"/>
      <c r="B9" s="54" t="s">
        <v>71</v>
      </c>
      <c r="C9" s="60">
        <v>65765</v>
      </c>
      <c r="D9" s="56">
        <v>54646</v>
      </c>
      <c r="E9" s="57" t="str">
        <f t="shared" si="0"/>
        <v>Janeiro maior que fevereiro</v>
      </c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61" t="s">
        <v>72</v>
      </c>
      <c r="C11" s="62"/>
      <c r="D11" s="54">
        <v>20</v>
      </c>
      <c r="E11" s="1"/>
      <c r="F11" s="1"/>
    </row>
    <row r="12" spans="1:6" x14ac:dyDescent="0.25">
      <c r="A12" s="1"/>
      <c r="B12" s="61" t="s">
        <v>73</v>
      </c>
      <c r="C12" s="62"/>
      <c r="D12" s="54">
        <v>18</v>
      </c>
      <c r="E12" s="1"/>
      <c r="F12" s="1"/>
    </row>
    <row r="13" spans="1:6" x14ac:dyDescent="0.25">
      <c r="A13" s="1"/>
      <c r="B13" s="61" t="s">
        <v>74</v>
      </c>
      <c r="C13" s="62"/>
      <c r="D13" s="54">
        <v>24</v>
      </c>
      <c r="E13" s="1"/>
      <c r="F13" s="1"/>
    </row>
    <row r="14" spans="1:6" x14ac:dyDescent="0.25">
      <c r="A14" s="1"/>
      <c r="B14" s="61" t="s">
        <v>65</v>
      </c>
      <c r="C14" s="62"/>
      <c r="D14" s="63" t="str">
        <f>IF(D11&lt;D12,"fora",IF(D11&gt;D13,"fora",IF(D11&lt;D13,"dentro",IF(D11&gt;D12,"dentro",))))</f>
        <v>dentro</v>
      </c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</sheetData>
  <mergeCells count="4">
    <mergeCell ref="B11:C11"/>
    <mergeCell ref="B12:C12"/>
    <mergeCell ref="B13:C13"/>
    <mergeCell ref="B14:C14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E974C-3C09-445E-A8F9-A51BCF0EF39B}">
  <dimension ref="A1:K17"/>
  <sheetViews>
    <sheetView workbookViewId="0">
      <selection activeCell="F17" sqref="F17"/>
    </sheetView>
  </sheetViews>
  <sheetFormatPr defaultRowHeight="15" x14ac:dyDescent="0.25"/>
  <cols>
    <col min="3" max="3" width="16.42578125" customWidth="1"/>
    <col min="5" max="5" width="14.5703125" customWidth="1"/>
    <col min="6" max="6" width="10.5703125" customWidth="1"/>
    <col min="7" max="7" width="15.42578125" customWidth="1"/>
    <col min="8" max="8" width="11.7109375" customWidth="1"/>
  </cols>
  <sheetData>
    <row r="1" spans="1:11" x14ac:dyDescent="0.25">
      <c r="A1" s="64" t="s">
        <v>75</v>
      </c>
      <c r="B1" s="65"/>
      <c r="C1" s="65"/>
      <c r="D1" s="65"/>
      <c r="E1" s="65"/>
      <c r="F1" s="65"/>
      <c r="G1" s="65"/>
      <c r="H1" s="65"/>
      <c r="I1" s="1"/>
      <c r="J1" s="1"/>
      <c r="K1" s="1"/>
    </row>
    <row r="2" spans="1:11" x14ac:dyDescent="0.25">
      <c r="A2" s="64"/>
      <c r="B2" s="65"/>
      <c r="C2" s="65"/>
      <c r="D2" s="65"/>
      <c r="E2" s="65"/>
      <c r="F2" s="65"/>
      <c r="G2" s="65"/>
      <c r="H2" s="65"/>
      <c r="I2" s="1"/>
      <c r="J2" s="1"/>
      <c r="K2" s="1"/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5.75" thickBot="1" x14ac:dyDescent="0.3">
      <c r="A5" s="66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26.25" thickBot="1" x14ac:dyDescent="0.3">
      <c r="A6" s="20" t="s">
        <v>76</v>
      </c>
      <c r="B6" s="20" t="s">
        <v>77</v>
      </c>
      <c r="C6" s="19" t="s">
        <v>78</v>
      </c>
      <c r="D6" s="20" t="s">
        <v>79</v>
      </c>
      <c r="E6" s="19" t="s">
        <v>80</v>
      </c>
      <c r="F6" s="19" t="s">
        <v>81</v>
      </c>
      <c r="G6" s="19" t="s">
        <v>82</v>
      </c>
      <c r="H6" s="19" t="s">
        <v>83</v>
      </c>
      <c r="I6" s="1"/>
      <c r="J6" s="1"/>
      <c r="K6" s="1"/>
    </row>
    <row r="7" spans="1:11" ht="15.75" thickBot="1" x14ac:dyDescent="0.3">
      <c r="A7" s="20" t="s">
        <v>43</v>
      </c>
      <c r="B7" s="4" t="s">
        <v>84</v>
      </c>
      <c r="C7" s="21">
        <v>853</v>
      </c>
      <c r="D7" s="67">
        <v>0.1</v>
      </c>
      <c r="E7" s="67">
        <v>0.09</v>
      </c>
      <c r="F7" s="22">
        <f>C7*D7</f>
        <v>85.300000000000011</v>
      </c>
      <c r="G7" s="21">
        <f>C7*E7</f>
        <v>76.77</v>
      </c>
      <c r="H7" s="22">
        <f>C7+G7-F7</f>
        <v>844.47</v>
      </c>
      <c r="I7" s="1"/>
      <c r="J7" s="1"/>
      <c r="K7" s="1"/>
    </row>
    <row r="8" spans="1:11" ht="15.75" thickBot="1" x14ac:dyDescent="0.3">
      <c r="A8" s="3"/>
      <c r="B8" s="4" t="s">
        <v>85</v>
      </c>
      <c r="C8" s="21">
        <v>951</v>
      </c>
      <c r="D8" s="67">
        <v>9.9900000000000003E-2</v>
      </c>
      <c r="E8" s="67">
        <v>0.08</v>
      </c>
      <c r="F8" s="22">
        <f t="shared" ref="F8:F14" si="0">C8*D8</f>
        <v>95.004900000000006</v>
      </c>
      <c r="G8" s="21">
        <f t="shared" ref="G8:G14" si="1">C8*E8</f>
        <v>76.08</v>
      </c>
      <c r="H8" s="22">
        <f t="shared" ref="H8:H14" si="2">C8+G8-F8</f>
        <v>932.07509999999991</v>
      </c>
      <c r="I8" s="1"/>
      <c r="J8" s="1"/>
      <c r="K8" s="1"/>
    </row>
    <row r="9" spans="1:11" ht="15.75" thickBot="1" x14ac:dyDescent="0.3">
      <c r="A9" s="3"/>
      <c r="B9" s="4" t="s">
        <v>86</v>
      </c>
      <c r="C9" s="21">
        <v>456</v>
      </c>
      <c r="D9" s="67">
        <v>8.6400000000000005E-2</v>
      </c>
      <c r="E9" s="67">
        <v>0.06</v>
      </c>
      <c r="F9" s="22">
        <f t="shared" si="0"/>
        <v>39.398400000000002</v>
      </c>
      <c r="G9" s="21">
        <f t="shared" si="1"/>
        <v>27.36</v>
      </c>
      <c r="H9" s="22">
        <f t="shared" si="2"/>
        <v>443.96160000000003</v>
      </c>
      <c r="I9" s="1"/>
      <c r="J9" s="1"/>
      <c r="K9" s="1"/>
    </row>
    <row r="10" spans="1:11" ht="26.25" thickBot="1" x14ac:dyDescent="0.3">
      <c r="A10" s="3"/>
      <c r="B10" s="4" t="s">
        <v>87</v>
      </c>
      <c r="C10" s="21">
        <v>500</v>
      </c>
      <c r="D10" s="67">
        <v>8.5000000000000006E-2</v>
      </c>
      <c r="E10" s="67">
        <v>0.06</v>
      </c>
      <c r="F10" s="22">
        <f t="shared" si="0"/>
        <v>42.5</v>
      </c>
      <c r="G10" s="21">
        <f t="shared" si="1"/>
        <v>30</v>
      </c>
      <c r="H10" s="22">
        <f t="shared" si="2"/>
        <v>487.5</v>
      </c>
      <c r="I10" s="1"/>
      <c r="J10" s="1"/>
      <c r="K10" s="1"/>
    </row>
    <row r="11" spans="1:11" ht="15.75" thickBot="1" x14ac:dyDescent="0.3">
      <c r="A11" s="3"/>
      <c r="B11" s="4" t="s">
        <v>88</v>
      </c>
      <c r="C11" s="21">
        <v>850</v>
      </c>
      <c r="D11" s="67">
        <v>8.9899999999999994E-2</v>
      </c>
      <c r="E11" s="67">
        <v>7.0000000000000007E-2</v>
      </c>
      <c r="F11" s="22">
        <f t="shared" si="0"/>
        <v>76.414999999999992</v>
      </c>
      <c r="G11" s="21">
        <f t="shared" si="1"/>
        <v>59.500000000000007</v>
      </c>
      <c r="H11" s="22">
        <f t="shared" si="2"/>
        <v>833.08500000000004</v>
      </c>
      <c r="I11" s="1"/>
      <c r="J11" s="1"/>
      <c r="K11" s="1"/>
    </row>
    <row r="12" spans="1:11" ht="15.75" thickBot="1" x14ac:dyDescent="0.3">
      <c r="A12" s="3"/>
      <c r="B12" s="50" t="s">
        <v>89</v>
      </c>
      <c r="C12" s="21">
        <v>459</v>
      </c>
      <c r="D12" s="67">
        <v>6.25E-2</v>
      </c>
      <c r="E12" s="67">
        <v>0.05</v>
      </c>
      <c r="F12" s="22">
        <f t="shared" si="0"/>
        <v>28.6875</v>
      </c>
      <c r="G12" s="21">
        <f t="shared" si="1"/>
        <v>22.950000000000003</v>
      </c>
      <c r="H12" s="22">
        <f t="shared" si="2"/>
        <v>453.26249999999999</v>
      </c>
      <c r="I12" s="1"/>
      <c r="J12" s="1"/>
      <c r="K12" s="1"/>
    </row>
    <row r="13" spans="1:11" ht="15.75" thickBot="1" x14ac:dyDescent="0.3">
      <c r="A13" s="3"/>
      <c r="B13" s="4" t="s">
        <v>90</v>
      </c>
      <c r="C13" s="21">
        <v>478</v>
      </c>
      <c r="D13" s="67">
        <v>7.1199999999999999E-2</v>
      </c>
      <c r="E13" s="67">
        <v>0.05</v>
      </c>
      <c r="F13" s="22">
        <f t="shared" si="0"/>
        <v>34.0336</v>
      </c>
      <c r="G13" s="21">
        <f t="shared" si="1"/>
        <v>23.900000000000002</v>
      </c>
      <c r="H13" s="22">
        <f t="shared" si="2"/>
        <v>467.8664</v>
      </c>
      <c r="I13" s="1"/>
      <c r="J13" s="1"/>
      <c r="K13" s="1"/>
    </row>
    <row r="14" spans="1:11" ht="15.75" thickBot="1" x14ac:dyDescent="0.3">
      <c r="A14" s="3"/>
      <c r="B14" s="4" t="s">
        <v>91</v>
      </c>
      <c r="C14" s="21">
        <v>658</v>
      </c>
      <c r="D14" s="67">
        <v>5.9900000000000002E-2</v>
      </c>
      <c r="E14" s="67">
        <v>0.04</v>
      </c>
      <c r="F14" s="22">
        <f t="shared" si="0"/>
        <v>39.414200000000001</v>
      </c>
      <c r="G14" s="21">
        <f t="shared" si="1"/>
        <v>26.32</v>
      </c>
      <c r="H14" s="22">
        <f t="shared" si="2"/>
        <v>644.9058</v>
      </c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</sheetData>
  <mergeCells count="1">
    <mergeCell ref="A1:H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4AE86-EDA9-43D0-8A78-091330459C3E}">
  <dimension ref="A1:I30"/>
  <sheetViews>
    <sheetView topLeftCell="A4" workbookViewId="0">
      <selection activeCell="G10" sqref="G10"/>
    </sheetView>
  </sheetViews>
  <sheetFormatPr defaultRowHeight="15" x14ac:dyDescent="0.25"/>
  <cols>
    <col min="5" max="5" width="13.42578125" customWidth="1"/>
    <col min="8" max="8" width="12.85546875" customWidth="1"/>
  </cols>
  <sheetData>
    <row r="1" spans="1:9" ht="15" customHeight="1" thickBot="1" x14ac:dyDescent="0.3">
      <c r="A1" s="80" t="s">
        <v>113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ht="15.75" thickBot="1" x14ac:dyDescent="0.3">
      <c r="A4" s="81"/>
      <c r="B4" s="1"/>
      <c r="C4" s="1"/>
      <c r="D4" s="1"/>
      <c r="E4" s="1"/>
      <c r="F4" s="1"/>
      <c r="G4" s="1"/>
      <c r="H4" s="1"/>
      <c r="I4" s="1"/>
    </row>
    <row r="5" spans="1:9" ht="26.25" thickBot="1" x14ac:dyDescent="0.3">
      <c r="A5" s="80" t="s">
        <v>114</v>
      </c>
      <c r="B5" s="82">
        <v>0.125</v>
      </c>
      <c r="C5" s="1"/>
      <c r="D5" s="1"/>
      <c r="E5" s="1"/>
      <c r="F5" s="1"/>
      <c r="G5" s="1"/>
      <c r="H5" s="1"/>
      <c r="I5" s="1"/>
    </row>
    <row r="6" spans="1:9" ht="26.25" thickBot="1" x14ac:dyDescent="0.3">
      <c r="A6" s="80" t="s">
        <v>115</v>
      </c>
      <c r="B6" s="83">
        <v>3.34</v>
      </c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ht="7.5" customHeight="1" thickBot="1" x14ac:dyDescent="0.3">
      <c r="A9" s="84" t="s">
        <v>1</v>
      </c>
      <c r="B9" s="1"/>
      <c r="C9" s="1"/>
      <c r="D9" s="1"/>
      <c r="E9" s="1"/>
      <c r="F9" s="1"/>
      <c r="G9" s="1"/>
      <c r="H9" s="1"/>
      <c r="I9" s="1"/>
    </row>
    <row r="10" spans="1:9" ht="26.25" customHeight="1" thickBot="1" x14ac:dyDescent="0.3">
      <c r="A10" s="85" t="s">
        <v>92</v>
      </c>
      <c r="B10" s="86"/>
      <c r="C10" s="87"/>
      <c r="D10" s="1"/>
      <c r="E10" s="1"/>
      <c r="F10" s="1"/>
      <c r="G10" s="1"/>
      <c r="H10" s="1"/>
      <c r="I10" s="1"/>
    </row>
    <row r="11" spans="1:9" ht="26.25" thickBot="1" x14ac:dyDescent="0.3">
      <c r="A11" s="68" t="s">
        <v>93</v>
      </c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7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7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7"/>
      <c r="B14" s="1"/>
      <c r="C14" s="1"/>
      <c r="D14" s="1"/>
      <c r="E14" s="1"/>
      <c r="F14" s="1"/>
      <c r="G14" s="1"/>
      <c r="H14" s="1"/>
      <c r="I14" s="1"/>
    </row>
    <row r="15" spans="1:9" ht="15.75" thickBot="1" x14ac:dyDescent="0.3">
      <c r="A15" s="69"/>
      <c r="B15" s="69"/>
      <c r="C15" s="69"/>
      <c r="D15" s="69"/>
      <c r="E15" s="69"/>
      <c r="F15" s="69"/>
      <c r="G15" s="69"/>
      <c r="H15" s="69"/>
      <c r="I15" s="1"/>
    </row>
    <row r="16" spans="1:9" ht="15.75" thickBot="1" x14ac:dyDescent="0.3">
      <c r="A16" s="70"/>
      <c r="B16" s="71"/>
      <c r="C16" s="72" t="s">
        <v>94</v>
      </c>
      <c r="D16" s="73"/>
      <c r="E16" s="74"/>
      <c r="F16" s="72" t="s">
        <v>95</v>
      </c>
      <c r="G16" s="73"/>
      <c r="H16" s="74"/>
      <c r="I16" s="1"/>
    </row>
    <row r="17" spans="1:9" ht="15.75" thickBot="1" x14ac:dyDescent="0.3">
      <c r="A17" s="71" t="s">
        <v>96</v>
      </c>
      <c r="B17" s="71" t="s">
        <v>97</v>
      </c>
      <c r="C17" s="71" t="s">
        <v>98</v>
      </c>
      <c r="D17" s="71" t="s">
        <v>99</v>
      </c>
      <c r="E17" s="71" t="s">
        <v>100</v>
      </c>
      <c r="F17" s="71" t="s">
        <v>98</v>
      </c>
      <c r="G17" s="71" t="s">
        <v>99</v>
      </c>
      <c r="H17" s="71" t="s">
        <v>100</v>
      </c>
      <c r="I17" s="1"/>
    </row>
    <row r="18" spans="1:9" ht="15.75" thickBot="1" x14ac:dyDescent="0.3">
      <c r="A18" s="71" t="s">
        <v>101</v>
      </c>
      <c r="B18" s="71">
        <v>500</v>
      </c>
      <c r="C18" s="75">
        <v>0.5</v>
      </c>
      <c r="D18" s="75">
        <v>0.55000000000000004</v>
      </c>
      <c r="E18" s="76">
        <f>D18*B18</f>
        <v>275</v>
      </c>
      <c r="F18" s="77">
        <f>C18/$B$6</f>
        <v>0.14970059880239522</v>
      </c>
      <c r="G18" s="77">
        <f>F18*(1+B5)</f>
        <v>0.16841317365269462</v>
      </c>
      <c r="H18" s="78">
        <f>G18*B18</f>
        <v>84.206586826347305</v>
      </c>
      <c r="I18" s="1"/>
    </row>
    <row r="19" spans="1:9" ht="27" thickBot="1" x14ac:dyDescent="0.3">
      <c r="A19" s="71" t="s">
        <v>102</v>
      </c>
      <c r="B19" s="71">
        <v>200</v>
      </c>
      <c r="C19" s="75">
        <v>2.57</v>
      </c>
      <c r="D19" s="75">
        <v>2.7</v>
      </c>
      <c r="E19" s="76">
        <f t="shared" ref="E19:E28" si="0">D19*B19</f>
        <v>540</v>
      </c>
      <c r="F19" s="77">
        <f t="shared" ref="F19:F28" si="1">C19/$B$6</f>
        <v>0.76946107784431139</v>
      </c>
      <c r="G19" s="77">
        <f t="shared" ref="G19:G28" si="2">F19*(1+B6)</f>
        <v>3.3394610778443115</v>
      </c>
      <c r="H19" s="78">
        <f t="shared" ref="H19:H28" si="3">G19*B19</f>
        <v>667.8922155688623</v>
      </c>
      <c r="I19" s="1"/>
    </row>
    <row r="20" spans="1:9" ht="27" thickBot="1" x14ac:dyDescent="0.3">
      <c r="A20" s="71" t="s">
        <v>103</v>
      </c>
      <c r="B20" s="71">
        <v>300</v>
      </c>
      <c r="C20" s="75">
        <v>5</v>
      </c>
      <c r="D20" s="75">
        <v>5.5</v>
      </c>
      <c r="E20" s="76">
        <f t="shared" si="0"/>
        <v>1650</v>
      </c>
      <c r="F20" s="77">
        <f t="shared" si="1"/>
        <v>1.4970059880239521</v>
      </c>
      <c r="G20" s="77">
        <f t="shared" si="2"/>
        <v>1.4970059880239521</v>
      </c>
      <c r="H20" s="78">
        <f t="shared" si="3"/>
        <v>449.10179640718565</v>
      </c>
      <c r="I20" s="1"/>
    </row>
    <row r="21" spans="1:9" ht="27" thickBot="1" x14ac:dyDescent="0.3">
      <c r="A21" s="71" t="s">
        <v>104</v>
      </c>
      <c r="B21" s="71">
        <v>1000</v>
      </c>
      <c r="C21" s="75">
        <v>0.15</v>
      </c>
      <c r="D21" s="75">
        <v>0.25</v>
      </c>
      <c r="E21" s="76">
        <f t="shared" si="0"/>
        <v>250</v>
      </c>
      <c r="F21" s="77">
        <f t="shared" si="1"/>
        <v>4.4910179640718563E-2</v>
      </c>
      <c r="G21" s="77">
        <f t="shared" si="2"/>
        <v>4.4910179640718563E-2</v>
      </c>
      <c r="H21" s="78">
        <f t="shared" si="3"/>
        <v>44.91017964071856</v>
      </c>
      <c r="I21" s="1"/>
    </row>
    <row r="22" spans="1:9" ht="27" thickBot="1" x14ac:dyDescent="0.3">
      <c r="A22" s="71" t="s">
        <v>105</v>
      </c>
      <c r="B22" s="71">
        <v>1000</v>
      </c>
      <c r="C22" s="75">
        <v>0.15</v>
      </c>
      <c r="D22" s="75">
        <v>0.25</v>
      </c>
      <c r="E22" s="76">
        <f t="shared" si="0"/>
        <v>250</v>
      </c>
      <c r="F22" s="77">
        <f t="shared" si="1"/>
        <v>4.4910179640718563E-2</v>
      </c>
      <c r="G22" s="77">
        <f t="shared" si="2"/>
        <v>4.4910179640718563E-2</v>
      </c>
      <c r="H22" s="78">
        <f t="shared" si="3"/>
        <v>44.91017964071856</v>
      </c>
      <c r="I22" s="1"/>
    </row>
    <row r="23" spans="1:9" ht="15.75" thickBot="1" x14ac:dyDescent="0.3">
      <c r="A23" s="71" t="s">
        <v>106</v>
      </c>
      <c r="B23" s="71">
        <v>200</v>
      </c>
      <c r="C23" s="75">
        <v>3</v>
      </c>
      <c r="D23" s="75">
        <v>3.5</v>
      </c>
      <c r="E23" s="76">
        <f t="shared" si="0"/>
        <v>700</v>
      </c>
      <c r="F23" s="77">
        <f t="shared" si="1"/>
        <v>0.89820359281437134</v>
      </c>
      <c r="G23" s="77">
        <f t="shared" si="2"/>
        <v>0.89820359281437134</v>
      </c>
      <c r="H23" s="78">
        <f t="shared" si="3"/>
        <v>179.64071856287427</v>
      </c>
      <c r="I23" s="1"/>
    </row>
    <row r="24" spans="1:9" ht="27" thickBot="1" x14ac:dyDescent="0.3">
      <c r="A24" s="71" t="s">
        <v>107</v>
      </c>
      <c r="B24" s="71">
        <v>500</v>
      </c>
      <c r="C24" s="75">
        <v>0.25</v>
      </c>
      <c r="D24" s="75">
        <v>0.3</v>
      </c>
      <c r="E24" s="76">
        <f t="shared" si="0"/>
        <v>150</v>
      </c>
      <c r="F24" s="77">
        <f t="shared" si="1"/>
        <v>7.4850299401197612E-2</v>
      </c>
      <c r="G24" s="77">
        <f t="shared" si="2"/>
        <v>7.4850299401197612E-2</v>
      </c>
      <c r="H24" s="78">
        <f t="shared" si="3"/>
        <v>37.425149700598809</v>
      </c>
      <c r="I24" s="1"/>
    </row>
    <row r="25" spans="1:9" ht="27" thickBot="1" x14ac:dyDescent="0.3">
      <c r="A25" s="71" t="s">
        <v>108</v>
      </c>
      <c r="B25" s="71">
        <v>500</v>
      </c>
      <c r="C25" s="75">
        <v>0.35</v>
      </c>
      <c r="D25" s="75">
        <v>0.45</v>
      </c>
      <c r="E25" s="76">
        <f t="shared" si="0"/>
        <v>225</v>
      </c>
      <c r="F25" s="77">
        <f t="shared" si="1"/>
        <v>0.10479041916167664</v>
      </c>
      <c r="G25" s="77">
        <f t="shared" si="2"/>
        <v>0.10479041916167664</v>
      </c>
      <c r="H25" s="78">
        <f t="shared" si="3"/>
        <v>52.395209580838319</v>
      </c>
      <c r="I25" s="1"/>
    </row>
    <row r="26" spans="1:9" ht="27" thickBot="1" x14ac:dyDescent="0.3">
      <c r="A26" s="71" t="s">
        <v>109</v>
      </c>
      <c r="B26" s="71">
        <v>50</v>
      </c>
      <c r="C26" s="75">
        <v>6</v>
      </c>
      <c r="D26" s="75">
        <v>6.5</v>
      </c>
      <c r="E26" s="76">
        <f t="shared" si="0"/>
        <v>325</v>
      </c>
      <c r="F26" s="77">
        <f t="shared" si="1"/>
        <v>1.7964071856287427</v>
      </c>
      <c r="G26" s="77">
        <f t="shared" si="2"/>
        <v>1.7964071856287427</v>
      </c>
      <c r="H26" s="78">
        <f t="shared" si="3"/>
        <v>89.820359281437135</v>
      </c>
      <c r="I26" s="1"/>
    </row>
    <row r="27" spans="1:9" ht="15.75" thickBot="1" x14ac:dyDescent="0.3">
      <c r="A27" s="71" t="s">
        <v>110</v>
      </c>
      <c r="B27" s="71">
        <v>100</v>
      </c>
      <c r="C27" s="75">
        <v>3.14</v>
      </c>
      <c r="D27" s="75">
        <v>4</v>
      </c>
      <c r="E27" s="76">
        <f t="shared" si="0"/>
        <v>400</v>
      </c>
      <c r="F27" s="77">
        <f t="shared" si="1"/>
        <v>0.940119760479042</v>
      </c>
      <c r="G27" s="77">
        <f t="shared" si="2"/>
        <v>0.940119760479042</v>
      </c>
      <c r="H27" s="78">
        <f t="shared" si="3"/>
        <v>94.011976047904199</v>
      </c>
      <c r="I27" s="1"/>
    </row>
    <row r="28" spans="1:9" ht="15.75" thickBot="1" x14ac:dyDescent="0.3">
      <c r="A28" s="71" t="s">
        <v>111</v>
      </c>
      <c r="B28" s="71">
        <v>100</v>
      </c>
      <c r="C28" s="75">
        <v>5.68</v>
      </c>
      <c r="D28" s="75">
        <v>6</v>
      </c>
      <c r="E28" s="76">
        <f t="shared" si="0"/>
        <v>600</v>
      </c>
      <c r="F28" s="77">
        <f t="shared" si="1"/>
        <v>1.7005988023952097</v>
      </c>
      <c r="G28" s="77">
        <f t="shared" si="2"/>
        <v>1.7005988023952097</v>
      </c>
      <c r="H28" s="78">
        <f t="shared" si="3"/>
        <v>170.05988023952096</v>
      </c>
      <c r="I28" s="1"/>
    </row>
    <row r="29" spans="1:9" ht="15.75" thickBot="1" x14ac:dyDescent="0.3">
      <c r="A29" s="71" t="s">
        <v>112</v>
      </c>
      <c r="B29" s="70">
        <f>SUM(B18:B28)</f>
        <v>4450</v>
      </c>
      <c r="C29" s="79">
        <f t="shared" ref="C29:H29" si="4">SUM(C18:C28)</f>
        <v>26.79</v>
      </c>
      <c r="D29" s="79">
        <f t="shared" si="4"/>
        <v>30</v>
      </c>
      <c r="E29" s="79">
        <f t="shared" si="4"/>
        <v>5365</v>
      </c>
      <c r="F29" s="79">
        <f t="shared" si="4"/>
        <v>8.0209580838323351</v>
      </c>
      <c r="G29" s="79">
        <f t="shared" si="4"/>
        <v>10.609670658682635</v>
      </c>
      <c r="H29" s="79">
        <f t="shared" si="4"/>
        <v>1914.3742514970058</v>
      </c>
      <c r="I29" s="1"/>
    </row>
    <row r="30" spans="1:9" x14ac:dyDescent="0.25">
      <c r="A30" s="69"/>
      <c r="B30" s="69"/>
      <c r="C30" s="69"/>
      <c r="D30" s="69"/>
      <c r="E30" s="69"/>
      <c r="F30" s="69"/>
      <c r="G30" s="69"/>
      <c r="H30" s="69"/>
      <c r="I30" s="1"/>
    </row>
  </sheetData>
  <mergeCells count="3">
    <mergeCell ref="A10:C10"/>
    <mergeCell ref="C16:E16"/>
    <mergeCell ref="F16:H16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81D75-FD71-4DB1-B534-E55A5E4E154F}">
  <dimension ref="A1:H20"/>
  <sheetViews>
    <sheetView workbookViewId="0">
      <selection activeCell="F25" sqref="F25"/>
    </sheetView>
  </sheetViews>
  <sheetFormatPr defaultRowHeight="15" x14ac:dyDescent="0.25"/>
  <cols>
    <col min="3" max="3" width="14" customWidth="1"/>
    <col min="4" max="4" width="14.140625" customWidth="1"/>
    <col min="5" max="5" width="14.42578125" customWidth="1"/>
    <col min="6" max="6" width="14.28515625" customWidth="1"/>
    <col min="7" max="7" width="17.7109375" customWidth="1"/>
  </cols>
  <sheetData>
    <row r="1" spans="1:8" ht="15.75" thickBot="1" x14ac:dyDescent="0.3">
      <c r="A1" s="1"/>
      <c r="B1" s="88" t="s">
        <v>1</v>
      </c>
      <c r="C1" s="1"/>
      <c r="D1" s="1"/>
      <c r="E1" s="1"/>
      <c r="F1" s="1"/>
      <c r="G1" s="1"/>
      <c r="H1" s="1"/>
    </row>
    <row r="2" spans="1:8" ht="26.25" thickBot="1" x14ac:dyDescent="0.3">
      <c r="A2" s="1"/>
      <c r="B2" s="20" t="s">
        <v>116</v>
      </c>
      <c r="C2" s="19" t="s">
        <v>117</v>
      </c>
      <c r="D2" s="19" t="s">
        <v>118</v>
      </c>
      <c r="E2" s="19" t="s">
        <v>119</v>
      </c>
      <c r="F2" s="19" t="s">
        <v>120</v>
      </c>
      <c r="G2" s="19" t="s">
        <v>121</v>
      </c>
      <c r="H2" s="1"/>
    </row>
    <row r="3" spans="1:8" ht="15.75" thickBot="1" x14ac:dyDescent="0.3">
      <c r="A3" s="1"/>
      <c r="B3" s="3"/>
      <c r="C3" s="15">
        <v>140000</v>
      </c>
      <c r="D3" s="12">
        <v>165000</v>
      </c>
      <c r="E3" s="12">
        <v>208000</v>
      </c>
      <c r="F3" s="12">
        <v>280000</v>
      </c>
      <c r="G3" s="89">
        <f>C3+F3+E3+D3</f>
        <v>793000</v>
      </c>
      <c r="H3" s="1"/>
    </row>
    <row r="4" spans="1:8" ht="15.75" thickBot="1" x14ac:dyDescent="0.3">
      <c r="A4" s="1"/>
      <c r="B4" s="7"/>
      <c r="C4" s="1"/>
      <c r="D4" s="1"/>
      <c r="E4" s="1"/>
      <c r="F4" s="1"/>
      <c r="G4" s="89"/>
      <c r="H4" s="1"/>
    </row>
    <row r="5" spans="1:8" ht="15.75" thickBot="1" x14ac:dyDescent="0.3">
      <c r="A5" s="1"/>
      <c r="B5" s="7"/>
      <c r="C5" s="1"/>
      <c r="D5" s="1"/>
      <c r="E5" s="1"/>
      <c r="F5" s="1"/>
      <c r="G5" s="89"/>
      <c r="H5" s="1"/>
    </row>
    <row r="6" spans="1:8" ht="39" thickBot="1" x14ac:dyDescent="0.3">
      <c r="A6" s="1"/>
      <c r="B6" s="19" t="s">
        <v>122</v>
      </c>
      <c r="C6" s="19" t="s">
        <v>117</v>
      </c>
      <c r="D6" s="19" t="s">
        <v>118</v>
      </c>
      <c r="E6" s="19" t="s">
        <v>119</v>
      </c>
      <c r="F6" s="19" t="s">
        <v>120</v>
      </c>
      <c r="G6" s="89" t="s">
        <v>123</v>
      </c>
      <c r="H6" s="1"/>
    </row>
    <row r="7" spans="1:8" ht="15.75" thickBot="1" x14ac:dyDescent="0.3">
      <c r="A7" s="1"/>
      <c r="B7" s="4" t="s">
        <v>124</v>
      </c>
      <c r="C7" s="12">
        <v>20000</v>
      </c>
      <c r="D7" s="12">
        <v>26000</v>
      </c>
      <c r="E7" s="12">
        <v>33800</v>
      </c>
      <c r="F7" s="12">
        <v>43940</v>
      </c>
      <c r="G7" s="89">
        <f t="shared" ref="G7:G12" si="0">C7+F7+E7+D7</f>
        <v>123740</v>
      </c>
      <c r="H7" s="1"/>
    </row>
    <row r="8" spans="1:8" ht="15.75" thickBot="1" x14ac:dyDescent="0.3">
      <c r="A8" s="1"/>
      <c r="B8" s="4" t="s">
        <v>125</v>
      </c>
      <c r="C8" s="12">
        <v>20000</v>
      </c>
      <c r="D8" s="12">
        <v>15600</v>
      </c>
      <c r="E8" s="12">
        <v>20280</v>
      </c>
      <c r="F8" s="12">
        <v>26364</v>
      </c>
      <c r="G8" s="89">
        <f t="shared" si="0"/>
        <v>82244</v>
      </c>
      <c r="H8" s="1"/>
    </row>
    <row r="9" spans="1:8" ht="15.75" thickBot="1" x14ac:dyDescent="0.3">
      <c r="A9" s="1"/>
      <c r="B9" s="4" t="s">
        <v>126</v>
      </c>
      <c r="C9" s="12">
        <v>12000</v>
      </c>
      <c r="D9" s="12">
        <v>20930</v>
      </c>
      <c r="E9" s="12">
        <v>27209</v>
      </c>
      <c r="F9" s="12">
        <v>35371.699999999997</v>
      </c>
      <c r="G9" s="89">
        <f t="shared" si="0"/>
        <v>95510.7</v>
      </c>
      <c r="H9" s="1"/>
    </row>
    <row r="10" spans="1:8" ht="26.25" thickBot="1" x14ac:dyDescent="0.3">
      <c r="A10" s="1"/>
      <c r="B10" s="4" t="s">
        <v>127</v>
      </c>
      <c r="C10" s="12">
        <v>16100</v>
      </c>
      <c r="D10" s="12">
        <v>28870</v>
      </c>
      <c r="E10" s="12">
        <v>33631</v>
      </c>
      <c r="F10" s="12">
        <v>43720.3</v>
      </c>
      <c r="G10" s="89">
        <f t="shared" si="0"/>
        <v>122321.3</v>
      </c>
      <c r="H10" s="1"/>
    </row>
    <row r="11" spans="1:8" ht="26.25" thickBot="1" x14ac:dyDescent="0.3">
      <c r="A11" s="1"/>
      <c r="B11" s="4" t="s">
        <v>128</v>
      </c>
      <c r="C11" s="12">
        <v>19900</v>
      </c>
      <c r="D11" s="12">
        <v>39000</v>
      </c>
      <c r="E11" s="12">
        <v>50700</v>
      </c>
      <c r="F11" s="12">
        <v>65910</v>
      </c>
      <c r="G11" s="89">
        <f t="shared" si="0"/>
        <v>175510</v>
      </c>
      <c r="H11" s="1"/>
    </row>
    <row r="12" spans="1:8" ht="15.75" thickBot="1" x14ac:dyDescent="0.3">
      <c r="A12" s="1"/>
      <c r="B12" s="4" t="s">
        <v>129</v>
      </c>
      <c r="C12" s="12">
        <v>25000</v>
      </c>
      <c r="D12" s="12">
        <v>32500</v>
      </c>
      <c r="E12" s="12">
        <v>42250</v>
      </c>
      <c r="F12" s="12">
        <v>54925</v>
      </c>
      <c r="G12" s="89">
        <f t="shared" si="0"/>
        <v>154675</v>
      </c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ht="15.75" thickBot="1" x14ac:dyDescent="0.3">
      <c r="A15" s="1"/>
      <c r="B15" s="90"/>
      <c r="C15" s="1"/>
      <c r="D15" s="1"/>
      <c r="E15" s="1"/>
      <c r="F15" s="1"/>
      <c r="G15" s="1"/>
      <c r="H15" s="1"/>
    </row>
    <row r="16" spans="1:8" ht="26.25" thickBot="1" x14ac:dyDescent="0.3">
      <c r="A16" s="1"/>
      <c r="B16" s="4" t="s">
        <v>130</v>
      </c>
      <c r="C16" s="14">
        <f>SUM(C7:C12)</f>
        <v>113000</v>
      </c>
      <c r="D16" s="14">
        <f t="shared" ref="D16:F16" si="1">SUM(D7:D12)</f>
        <v>162900</v>
      </c>
      <c r="E16" s="14">
        <f t="shared" si="1"/>
        <v>207870</v>
      </c>
      <c r="F16" s="14">
        <f t="shared" si="1"/>
        <v>270231</v>
      </c>
      <c r="G16" s="3"/>
      <c r="H16" s="1"/>
    </row>
    <row r="17" spans="1:8" ht="26.25" thickBot="1" x14ac:dyDescent="0.3">
      <c r="A17" s="1"/>
      <c r="B17" s="4" t="s">
        <v>131</v>
      </c>
      <c r="C17" s="14">
        <f>C3-C16</f>
        <v>27000</v>
      </c>
      <c r="D17" s="14">
        <f t="shared" ref="D17:F17" si="2">D3-D16</f>
        <v>2100</v>
      </c>
      <c r="E17" s="14">
        <f t="shared" si="2"/>
        <v>130</v>
      </c>
      <c r="F17" s="14">
        <f t="shared" si="2"/>
        <v>9769</v>
      </c>
      <c r="G17" s="3"/>
      <c r="H17" s="1"/>
    </row>
    <row r="18" spans="1:8" ht="30.75" thickBot="1" x14ac:dyDescent="0.3">
      <c r="A18" s="1"/>
      <c r="B18" s="4" t="s">
        <v>132</v>
      </c>
      <c r="C18" s="3" t="str">
        <f>IF(C17&lt;1000, "Prejuízo Total", IF(C17&lt;5000, "Lucro Médio", IF(C17&gt;=5000, "Lucro Total", "")))</f>
        <v>Lucro Total</v>
      </c>
      <c r="D18" s="3" t="str">
        <f t="shared" ref="D18:F18" si="3">IF(D17&lt;1000, "Prejuízo Total", IF(D17&lt;5000, "Lucro Médio", IF(D17&gt;=5000, "Lucro Total", "")))</f>
        <v>Lucro Médio</v>
      </c>
      <c r="E18" s="3" t="str">
        <f t="shared" si="3"/>
        <v>Prejuízo Total</v>
      </c>
      <c r="F18" s="3" t="str">
        <f t="shared" si="3"/>
        <v>Lucro Total</v>
      </c>
      <c r="G18" s="3"/>
      <c r="H18" s="1"/>
    </row>
    <row r="19" spans="1:8" ht="15.75" thickBot="1" x14ac:dyDescent="0.3">
      <c r="A19" s="1"/>
      <c r="B19" s="3"/>
      <c r="C19" s="4"/>
      <c r="D19" s="16" t="s">
        <v>133</v>
      </c>
      <c r="E19" s="17"/>
      <c r="F19" s="18"/>
      <c r="G19" s="14">
        <f>SUM(G7,G8,G9,G10,G11,G12)</f>
        <v>754001</v>
      </c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</sheetData>
  <mergeCells count="1">
    <mergeCell ref="D19:F19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BEE40-E71D-40BA-9076-8E4AE8519153}">
  <dimension ref="A1:F28"/>
  <sheetViews>
    <sheetView workbookViewId="0">
      <selection activeCell="B21" sqref="B21"/>
    </sheetView>
  </sheetViews>
  <sheetFormatPr defaultRowHeight="15" x14ac:dyDescent="0.25"/>
  <cols>
    <col min="2" max="2" width="21.7109375" customWidth="1"/>
    <col min="5" max="5" width="27.5703125" customWidth="1"/>
  </cols>
  <sheetData>
    <row r="1" spans="1:6" ht="26.25" thickBot="1" x14ac:dyDescent="0.3">
      <c r="A1" s="26" t="s">
        <v>134</v>
      </c>
      <c r="B1" s="26" t="s">
        <v>135</v>
      </c>
      <c r="C1" s="26" t="s">
        <v>136</v>
      </c>
      <c r="D1" s="26" t="s">
        <v>137</v>
      </c>
      <c r="E1" s="26" t="s">
        <v>138</v>
      </c>
      <c r="F1" s="1"/>
    </row>
    <row r="2" spans="1:6" ht="18" customHeight="1" thickBot="1" x14ac:dyDescent="0.3">
      <c r="A2" s="4" t="s">
        <v>189</v>
      </c>
      <c r="B2" s="4" t="s">
        <v>139</v>
      </c>
      <c r="C2" s="4" t="s">
        <v>140</v>
      </c>
      <c r="D2" s="4" t="s">
        <v>141</v>
      </c>
      <c r="E2" s="4" t="s">
        <v>142</v>
      </c>
      <c r="F2" s="1"/>
    </row>
    <row r="3" spans="1:6" ht="25.5" customHeight="1" thickBot="1" x14ac:dyDescent="0.3">
      <c r="A3" s="4" t="s">
        <v>190</v>
      </c>
      <c r="B3" s="4" t="s">
        <v>143</v>
      </c>
      <c r="C3" s="4" t="s">
        <v>144</v>
      </c>
      <c r="D3" s="4" t="s">
        <v>145</v>
      </c>
      <c r="E3" s="4" t="s">
        <v>142</v>
      </c>
      <c r="F3" s="1"/>
    </row>
    <row r="4" spans="1:6" ht="18" customHeight="1" thickBot="1" x14ac:dyDescent="0.3">
      <c r="A4" s="4" t="s">
        <v>191</v>
      </c>
      <c r="B4" s="4" t="s">
        <v>146</v>
      </c>
      <c r="C4" s="4" t="s">
        <v>140</v>
      </c>
      <c r="D4" s="4" t="s">
        <v>147</v>
      </c>
      <c r="E4" s="4" t="s">
        <v>148</v>
      </c>
      <c r="F4" s="1"/>
    </row>
    <row r="5" spans="1:6" ht="24.75" customHeight="1" thickBot="1" x14ac:dyDescent="0.3">
      <c r="A5" s="4" t="s">
        <v>192</v>
      </c>
      <c r="B5" s="4" t="s">
        <v>149</v>
      </c>
      <c r="C5" s="20" t="s">
        <v>150</v>
      </c>
      <c r="D5" s="3" t="s">
        <v>151</v>
      </c>
      <c r="E5" s="4" t="s">
        <v>142</v>
      </c>
      <c r="F5" s="1"/>
    </row>
    <row r="6" spans="1:6" ht="20.25" customHeight="1" thickBot="1" x14ac:dyDescent="0.3">
      <c r="A6" s="4" t="s">
        <v>193</v>
      </c>
      <c r="B6" s="4" t="s">
        <v>152</v>
      </c>
      <c r="C6" s="4" t="s">
        <v>153</v>
      </c>
      <c r="D6" s="4" t="s">
        <v>154</v>
      </c>
      <c r="E6" s="4" t="s">
        <v>142</v>
      </c>
      <c r="F6" s="1"/>
    </row>
    <row r="7" spans="1:6" ht="21" customHeight="1" thickBot="1" x14ac:dyDescent="0.3">
      <c r="A7" s="4" t="s">
        <v>194</v>
      </c>
      <c r="B7" s="4" t="s">
        <v>155</v>
      </c>
      <c r="C7" s="4" t="s">
        <v>140</v>
      </c>
      <c r="D7" s="4" t="s">
        <v>156</v>
      </c>
      <c r="E7" s="4" t="s">
        <v>157</v>
      </c>
      <c r="F7" s="1"/>
    </row>
    <row r="8" spans="1:6" ht="26.25" thickBot="1" x14ac:dyDescent="0.3">
      <c r="A8" s="4" t="s">
        <v>195</v>
      </c>
      <c r="B8" s="4" t="s">
        <v>158</v>
      </c>
      <c r="C8" s="4" t="s">
        <v>159</v>
      </c>
      <c r="D8" s="4" t="s">
        <v>160</v>
      </c>
      <c r="E8" s="4" t="s">
        <v>142</v>
      </c>
      <c r="F8" s="1"/>
    </row>
    <row r="9" spans="1:6" ht="25.5" customHeight="1" thickBot="1" x14ac:dyDescent="0.3">
      <c r="A9" s="4" t="s">
        <v>196</v>
      </c>
      <c r="B9" s="4" t="s">
        <v>161</v>
      </c>
      <c r="C9" s="4" t="s">
        <v>162</v>
      </c>
      <c r="D9" s="4" t="s">
        <v>163</v>
      </c>
      <c r="E9" s="4" t="s">
        <v>142</v>
      </c>
      <c r="F9" s="1"/>
    </row>
    <row r="10" spans="1:6" ht="25.5" customHeight="1" thickBot="1" x14ac:dyDescent="0.3">
      <c r="A10" s="4" t="s">
        <v>197</v>
      </c>
      <c r="B10" s="4" t="s">
        <v>164</v>
      </c>
      <c r="C10" s="4" t="s">
        <v>165</v>
      </c>
      <c r="D10" s="4" t="s">
        <v>166</v>
      </c>
      <c r="E10" s="4" t="s">
        <v>167</v>
      </c>
      <c r="F10" s="1"/>
    </row>
    <row r="11" spans="1:6" ht="21.75" customHeight="1" thickBot="1" x14ac:dyDescent="0.3">
      <c r="A11" s="4" t="s">
        <v>198</v>
      </c>
      <c r="B11" s="4" t="s">
        <v>168</v>
      </c>
      <c r="C11" s="4" t="s">
        <v>169</v>
      </c>
      <c r="D11" s="4" t="s">
        <v>170</v>
      </c>
      <c r="E11" s="4" t="s">
        <v>171</v>
      </c>
      <c r="F11" s="1"/>
    </row>
    <row r="12" spans="1:6" ht="21.75" customHeight="1" thickBot="1" x14ac:dyDescent="0.3">
      <c r="A12" s="4" t="s">
        <v>199</v>
      </c>
      <c r="B12" s="4" t="s">
        <v>172</v>
      </c>
      <c r="C12" s="4" t="s">
        <v>173</v>
      </c>
      <c r="D12" s="4" t="s">
        <v>174</v>
      </c>
      <c r="E12" s="4" t="s">
        <v>142</v>
      </c>
      <c r="F12" s="1"/>
    </row>
    <row r="13" spans="1:6" ht="24" customHeight="1" thickBot="1" x14ac:dyDescent="0.3">
      <c r="A13" s="4" t="s">
        <v>200</v>
      </c>
      <c r="B13" s="4" t="s">
        <v>175</v>
      </c>
      <c r="C13" s="4" t="s">
        <v>176</v>
      </c>
      <c r="D13" s="4" t="s">
        <v>145</v>
      </c>
      <c r="E13" s="4" t="s">
        <v>142</v>
      </c>
      <c r="F13" s="1"/>
    </row>
    <row r="14" spans="1:6" ht="21.75" customHeight="1" thickBot="1" x14ac:dyDescent="0.3">
      <c r="A14" s="4" t="s">
        <v>201</v>
      </c>
      <c r="B14" s="4" t="s">
        <v>177</v>
      </c>
      <c r="C14" s="4" t="s">
        <v>140</v>
      </c>
      <c r="D14" s="4" t="s">
        <v>178</v>
      </c>
      <c r="E14" s="4" t="s">
        <v>179</v>
      </c>
      <c r="F14" s="1"/>
    </row>
    <row r="15" spans="1:6" ht="27" customHeight="1" thickBot="1" x14ac:dyDescent="0.3">
      <c r="A15" s="4" t="s">
        <v>202</v>
      </c>
      <c r="B15" s="4" t="s">
        <v>180</v>
      </c>
      <c r="C15" s="4" t="s">
        <v>181</v>
      </c>
      <c r="D15" s="4" t="s">
        <v>182</v>
      </c>
      <c r="E15" s="4" t="s">
        <v>183</v>
      </c>
      <c r="F15" s="1"/>
    </row>
    <row r="16" spans="1:6" ht="26.25" customHeight="1" thickBot="1" x14ac:dyDescent="0.3">
      <c r="A16" s="4" t="s">
        <v>188</v>
      </c>
      <c r="B16" s="4" t="s">
        <v>184</v>
      </c>
      <c r="C16" s="4" t="s">
        <v>185</v>
      </c>
      <c r="D16" s="4" t="s">
        <v>186</v>
      </c>
      <c r="E16" s="4" t="s">
        <v>187</v>
      </c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ht="15.75" thickBot="1" x14ac:dyDescent="0.3">
      <c r="A19" s="91" t="s">
        <v>1</v>
      </c>
      <c r="B19" s="1"/>
      <c r="C19" s="1"/>
      <c r="D19" s="1"/>
      <c r="E19" s="1"/>
      <c r="F19" s="1"/>
    </row>
    <row r="20" spans="1:6" ht="15.75" thickBot="1" x14ac:dyDescent="0.3">
      <c r="A20" s="4" t="s">
        <v>134</v>
      </c>
      <c r="B20" s="4" t="s">
        <v>188</v>
      </c>
      <c r="C20" s="1"/>
      <c r="D20" s="1"/>
      <c r="E20" s="1"/>
      <c r="F20" s="1"/>
    </row>
    <row r="21" spans="1:6" ht="45.75" thickBot="1" x14ac:dyDescent="0.3">
      <c r="A21" s="4" t="s">
        <v>135</v>
      </c>
      <c r="B21" s="3" t="str">
        <f>VLOOKUP(B20,A1:E16,2,FALSE)</f>
        <v>R. Minas Gerais, 67 </v>
      </c>
      <c r="C21" s="1"/>
      <c r="D21" s="1"/>
      <c r="E21" s="1"/>
      <c r="F21" s="1"/>
    </row>
    <row r="22" spans="1:6" ht="15.75" thickBot="1" x14ac:dyDescent="0.3">
      <c r="A22" s="4" t="s">
        <v>136</v>
      </c>
      <c r="B22" s="3" t="str">
        <f>VLOOKUP(B20,A2:E17,3,FALSE)</f>
        <v>Parque Industrial </v>
      </c>
      <c r="C22" s="1"/>
      <c r="D22" s="1"/>
      <c r="E22" s="1"/>
      <c r="F22" s="1"/>
    </row>
    <row r="23" spans="1:6" ht="30.75" thickBot="1" x14ac:dyDescent="0.3">
      <c r="A23" s="4" t="s">
        <v>137</v>
      </c>
      <c r="B23" s="3" t="str">
        <f>VLOOKUP($B$20,A3:E18,4,FALSE)</f>
        <v>Poços de Caldas </v>
      </c>
      <c r="C23" s="1"/>
      <c r="D23" s="1"/>
      <c r="E23" s="1"/>
      <c r="F23" s="1"/>
    </row>
    <row r="24" spans="1:6" ht="15.75" thickBot="1" x14ac:dyDescent="0.3">
      <c r="A24" s="4" t="s">
        <v>138</v>
      </c>
      <c r="B24" s="3" t="str">
        <f>VLOOKUP(B20,A4:E19,5,FALSE)</f>
        <v>MG </v>
      </c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5F63F-AFE6-4718-8AF1-76AFBAC96C20}">
  <dimension ref="A1:F19"/>
  <sheetViews>
    <sheetView tabSelected="1" workbookViewId="0">
      <selection activeCell="D5" sqref="D5"/>
    </sheetView>
  </sheetViews>
  <sheetFormatPr defaultRowHeight="15" x14ac:dyDescent="0.25"/>
  <cols>
    <col min="3" max="3" width="13.7109375" customWidth="1"/>
    <col min="4" max="4" width="12.42578125" customWidth="1"/>
    <col min="5" max="5" width="18.85546875" customWidth="1"/>
  </cols>
  <sheetData>
    <row r="1" spans="1:6" ht="15.75" thickBot="1" x14ac:dyDescent="0.3">
      <c r="A1" s="1"/>
      <c r="B1" s="1"/>
      <c r="C1" s="1"/>
      <c r="D1" s="1"/>
      <c r="E1" s="1"/>
      <c r="F1" s="1"/>
    </row>
    <row r="2" spans="1:6" ht="26.25" thickBot="1" x14ac:dyDescent="0.3">
      <c r="A2" s="1"/>
      <c r="B2" s="4" t="s">
        <v>134</v>
      </c>
      <c r="C2" s="4" t="s">
        <v>203</v>
      </c>
      <c r="D2" s="4" t="s">
        <v>204</v>
      </c>
      <c r="E2" s="4" t="s">
        <v>205</v>
      </c>
      <c r="F2" s="1"/>
    </row>
    <row r="3" spans="1:6" ht="26.25" thickBot="1" x14ac:dyDescent="0.3">
      <c r="A3" s="1"/>
      <c r="B3" s="4" t="s">
        <v>206</v>
      </c>
      <c r="C3" s="21">
        <v>900</v>
      </c>
      <c r="D3" s="27">
        <f>IF(C3&gt;=1000,(C3*$C$16),(C3*$C$15))</f>
        <v>360</v>
      </c>
      <c r="E3" s="92">
        <v>1260</v>
      </c>
      <c r="F3" s="1"/>
    </row>
    <row r="4" spans="1:6" ht="26.25" thickBot="1" x14ac:dyDescent="0.3">
      <c r="A4" s="1"/>
      <c r="B4" s="4" t="s">
        <v>207</v>
      </c>
      <c r="C4" s="21">
        <v>1200</v>
      </c>
      <c r="D4" s="27">
        <f>IF(C4&gt;=1000,(C4*$C$16),(C4*$C$15))</f>
        <v>360</v>
      </c>
      <c r="E4" s="14">
        <f>D4+C4</f>
        <v>1560</v>
      </c>
      <c r="F4" s="1"/>
    </row>
    <row r="5" spans="1:6" ht="39" thickBot="1" x14ac:dyDescent="0.3">
      <c r="A5" s="1"/>
      <c r="B5" s="4" t="s">
        <v>208</v>
      </c>
      <c r="C5" s="21">
        <v>1500</v>
      </c>
      <c r="D5" s="27">
        <f>IF(C5&gt;=1000,(C5*$C$16),(C5*$C$15))</f>
        <v>450</v>
      </c>
      <c r="E5" s="14">
        <f t="shared" ref="E5:E10" si="0">D5+C5</f>
        <v>1950</v>
      </c>
      <c r="F5" s="1"/>
    </row>
    <row r="6" spans="1:6" ht="26.25" thickBot="1" x14ac:dyDescent="0.3">
      <c r="A6" s="1"/>
      <c r="B6" s="4" t="s">
        <v>209</v>
      </c>
      <c r="C6" s="21">
        <v>2000</v>
      </c>
      <c r="D6" s="27">
        <f t="shared" ref="D6:D10" si="1">IF(C6&gt;=1000,(C6*$C$16),(C6*$C$15))</f>
        <v>600</v>
      </c>
      <c r="E6" s="14">
        <f t="shared" si="0"/>
        <v>2600</v>
      </c>
      <c r="F6" s="1"/>
    </row>
    <row r="7" spans="1:6" ht="26.25" thickBot="1" x14ac:dyDescent="0.3">
      <c r="A7" s="1"/>
      <c r="B7" s="4" t="s">
        <v>210</v>
      </c>
      <c r="C7" s="21">
        <v>1400</v>
      </c>
      <c r="D7" s="27">
        <f t="shared" si="1"/>
        <v>420</v>
      </c>
      <c r="E7" s="14">
        <f t="shared" si="0"/>
        <v>1820</v>
      </c>
      <c r="F7" s="1"/>
    </row>
    <row r="8" spans="1:6" ht="39" thickBot="1" x14ac:dyDescent="0.3">
      <c r="A8" s="1"/>
      <c r="B8" s="4" t="s">
        <v>211</v>
      </c>
      <c r="C8" s="21">
        <v>990</v>
      </c>
      <c r="D8" s="27">
        <f t="shared" si="1"/>
        <v>396</v>
      </c>
      <c r="E8" s="14">
        <f t="shared" si="0"/>
        <v>1386</v>
      </c>
      <c r="F8" s="1"/>
    </row>
    <row r="9" spans="1:6" ht="39" thickBot="1" x14ac:dyDescent="0.3">
      <c r="A9" s="1"/>
      <c r="B9" s="19" t="s">
        <v>212</v>
      </c>
      <c r="C9" s="21">
        <v>854</v>
      </c>
      <c r="D9" s="27">
        <f t="shared" si="1"/>
        <v>341.6</v>
      </c>
      <c r="E9" s="14">
        <f t="shared" si="0"/>
        <v>1195.5999999999999</v>
      </c>
      <c r="F9" s="1"/>
    </row>
    <row r="10" spans="1:6" ht="26.25" thickBot="1" x14ac:dyDescent="0.3">
      <c r="A10" s="1"/>
      <c r="B10" s="4" t="s">
        <v>213</v>
      </c>
      <c r="C10" s="21">
        <v>1100</v>
      </c>
      <c r="D10" s="27">
        <f t="shared" si="1"/>
        <v>330</v>
      </c>
      <c r="E10" s="14">
        <f t="shared" si="0"/>
        <v>1430</v>
      </c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91"/>
      <c r="C13" s="1"/>
      <c r="D13" s="1"/>
      <c r="E13" s="1"/>
      <c r="F13" s="1"/>
    </row>
    <row r="14" spans="1:6" ht="15.75" thickBot="1" x14ac:dyDescent="0.3">
      <c r="A14" s="1"/>
      <c r="B14" s="91" t="s">
        <v>1</v>
      </c>
      <c r="C14" s="1"/>
      <c r="D14" s="1"/>
      <c r="E14" s="1"/>
      <c r="F14" s="1"/>
    </row>
    <row r="15" spans="1:6" ht="26.25" thickBot="1" x14ac:dyDescent="0.3">
      <c r="A15" s="1"/>
      <c r="B15" s="4" t="s">
        <v>214</v>
      </c>
      <c r="C15" s="93">
        <v>0.4</v>
      </c>
      <c r="D15" s="1"/>
      <c r="E15" s="1"/>
      <c r="F15" s="1"/>
    </row>
    <row r="16" spans="1:6" ht="26.25" thickBot="1" x14ac:dyDescent="0.3">
      <c r="A16" s="1"/>
      <c r="B16" s="4" t="s">
        <v>215</v>
      </c>
      <c r="C16" s="93">
        <v>0.3</v>
      </c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Contas</vt:lpstr>
      <vt:lpstr>Dolar</vt:lpstr>
      <vt:lpstr>Empresa Nacional</vt:lpstr>
      <vt:lpstr>Idade</vt:lpstr>
      <vt:lpstr>Informatica</vt:lpstr>
      <vt:lpstr>Livraria</vt:lpstr>
      <vt:lpstr>Lucro Total</vt:lpstr>
      <vt:lpstr>Tabela PROCV</vt:lpstr>
      <vt:lpstr>Salario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de Almeida Maroli</dc:creator>
  <cp:lastModifiedBy>César de Almeida Maroli</cp:lastModifiedBy>
  <dcterms:created xsi:type="dcterms:W3CDTF">2023-08-23T01:21:16Z</dcterms:created>
  <dcterms:modified xsi:type="dcterms:W3CDTF">2023-08-23T02:28:21Z</dcterms:modified>
</cp:coreProperties>
</file>