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TCN\Year_4\SEM2\CPNP\"/>
    </mc:Choice>
  </mc:AlternateContent>
  <xr:revisionPtr revIDLastSave="0" documentId="13_ncr:1_{E7FE9E47-4E40-4C96-A42E-CB21C86DF0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ble calculations" sheetId="1" r:id="rId1"/>
    <sheet name="VLANs" sheetId="2" r:id="rId2"/>
    <sheet name="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100" i="1"/>
  <c r="G101" i="1"/>
  <c r="G102" i="1"/>
  <c r="G97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C2" i="3"/>
  <c r="B107" i="1"/>
  <c r="F16" i="1"/>
  <c r="F17" i="1"/>
  <c r="F18" i="1"/>
  <c r="F19" i="1"/>
  <c r="F20" i="1"/>
  <c r="F21" i="1"/>
  <c r="F22" i="1"/>
  <c r="F23" i="1"/>
  <c r="F24" i="1"/>
  <c r="I24" i="1" s="1"/>
  <c r="F25" i="1"/>
  <c r="F26" i="1"/>
  <c r="I26" i="1" s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I42" i="1" s="1"/>
  <c r="F43" i="1"/>
  <c r="F44" i="1"/>
  <c r="F45" i="1"/>
  <c r="F46" i="1"/>
  <c r="F47" i="1"/>
  <c r="F48" i="1"/>
  <c r="I48" i="1" s="1"/>
  <c r="F49" i="1"/>
  <c r="F50" i="1"/>
  <c r="F51" i="1"/>
  <c r="F52" i="1"/>
  <c r="F53" i="1"/>
  <c r="F54" i="1"/>
  <c r="F55" i="1"/>
  <c r="F56" i="1"/>
  <c r="F57" i="1"/>
  <c r="I57" i="1" s="1"/>
  <c r="F58" i="1"/>
  <c r="I58" i="1" s="1"/>
  <c r="F59" i="1"/>
  <c r="F60" i="1"/>
  <c r="I60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I76" i="1" s="1"/>
  <c r="F77" i="1"/>
  <c r="F78" i="1"/>
  <c r="F79" i="1"/>
  <c r="F80" i="1"/>
  <c r="I80" i="1" s="1"/>
  <c r="F81" i="1"/>
  <c r="F82" i="1"/>
  <c r="F83" i="1"/>
  <c r="F84" i="1"/>
  <c r="F85" i="1"/>
  <c r="F86" i="1"/>
  <c r="F87" i="1"/>
  <c r="F88" i="1"/>
  <c r="F14" i="1"/>
  <c r="F15" i="1"/>
  <c r="I15" i="1" s="1"/>
  <c r="I21" i="1"/>
  <c r="C102" i="1"/>
  <c r="C101" i="1"/>
  <c r="C100" i="1"/>
  <c r="C99" i="1"/>
  <c r="C98" i="1"/>
  <c r="C97" i="1"/>
  <c r="D88" i="1"/>
  <c r="H88" i="1" s="1"/>
  <c r="D80" i="1"/>
  <c r="H80" i="1" s="1"/>
  <c r="H24" i="1"/>
  <c r="H25" i="1"/>
  <c r="H26" i="1"/>
  <c r="H27" i="1"/>
  <c r="H33" i="1"/>
  <c r="I33" i="1" s="1"/>
  <c r="H40" i="1"/>
  <c r="H41" i="1"/>
  <c r="H42" i="1"/>
  <c r="H55" i="1"/>
  <c r="H65" i="1"/>
  <c r="I65" i="1" s="1"/>
  <c r="H69" i="1"/>
  <c r="I69" i="1" s="1"/>
  <c r="H70" i="1"/>
  <c r="H71" i="1"/>
  <c r="I71" i="1" s="1"/>
  <c r="H72" i="1"/>
  <c r="I72" i="1" s="1"/>
  <c r="H73" i="1"/>
  <c r="H81" i="1"/>
  <c r="I81" i="1" s="1"/>
  <c r="D15" i="1"/>
  <c r="H15" i="1" s="1"/>
  <c r="D16" i="1"/>
  <c r="H16" i="1" s="1"/>
  <c r="D17" i="1"/>
  <c r="H17" i="1" s="1"/>
  <c r="I17" i="1" s="1"/>
  <c r="H18" i="1"/>
  <c r="D19" i="1"/>
  <c r="H19" i="1" s="1"/>
  <c r="I19" i="1" s="1"/>
  <c r="D20" i="1"/>
  <c r="H20" i="1" s="1"/>
  <c r="D21" i="1"/>
  <c r="H21" i="1" s="1"/>
  <c r="D22" i="1"/>
  <c r="H22" i="1" s="1"/>
  <c r="I22" i="1" s="1"/>
  <c r="D23" i="1"/>
  <c r="H23" i="1" s="1"/>
  <c r="D28" i="1"/>
  <c r="F99" i="1" s="1"/>
  <c r="H29" i="1"/>
  <c r="D30" i="1"/>
  <c r="H30" i="1" s="1"/>
  <c r="I30" i="1" s="1"/>
  <c r="D31" i="1"/>
  <c r="H31" i="1" s="1"/>
  <c r="D32" i="1"/>
  <c r="H32" i="1" s="1"/>
  <c r="I32" i="1" s="1"/>
  <c r="D34" i="1"/>
  <c r="H34" i="1" s="1"/>
  <c r="D35" i="1"/>
  <c r="H35" i="1" s="1"/>
  <c r="I35" i="1" s="1"/>
  <c r="D36" i="1"/>
  <c r="H36" i="1" s="1"/>
  <c r="D37" i="1"/>
  <c r="H37" i="1" s="1"/>
  <c r="I37" i="1" s="1"/>
  <c r="D38" i="1"/>
  <c r="D39" i="1"/>
  <c r="H39" i="1" s="1"/>
  <c r="D43" i="1"/>
  <c r="H43" i="1" s="1"/>
  <c r="H44" i="1"/>
  <c r="D45" i="1"/>
  <c r="H45" i="1" s="1"/>
  <c r="D46" i="1"/>
  <c r="H46" i="1" s="1"/>
  <c r="D47" i="1"/>
  <c r="H47" i="1" s="1"/>
  <c r="D48" i="1"/>
  <c r="H48" i="1" s="1"/>
  <c r="D49" i="1"/>
  <c r="H49" i="1" s="1"/>
  <c r="I49" i="1" s="1"/>
  <c r="H50" i="1"/>
  <c r="D51" i="1"/>
  <c r="H51" i="1" s="1"/>
  <c r="D52" i="1"/>
  <c r="H52" i="1" s="1"/>
  <c r="D53" i="1"/>
  <c r="H53" i="1" s="1"/>
  <c r="I53" i="1" s="1"/>
  <c r="D54" i="1"/>
  <c r="H54" i="1" s="1"/>
  <c r="D56" i="1"/>
  <c r="D57" i="1"/>
  <c r="H57" i="1" s="1"/>
  <c r="D58" i="1"/>
  <c r="H58" i="1" s="1"/>
  <c r="D59" i="1"/>
  <c r="H59" i="1" s="1"/>
  <c r="I59" i="1" s="1"/>
  <c r="D60" i="1"/>
  <c r="H60" i="1" s="1"/>
  <c r="D61" i="1"/>
  <c r="H61" i="1" s="1"/>
  <c r="I61" i="1" s="1"/>
  <c r="H62" i="1"/>
  <c r="D63" i="1"/>
  <c r="H63" i="1" s="1"/>
  <c r="D64" i="1"/>
  <c r="H64" i="1" s="1"/>
  <c r="D66" i="1"/>
  <c r="H66" i="1" s="1"/>
  <c r="D67" i="1"/>
  <c r="H67" i="1" s="1"/>
  <c r="D68" i="1"/>
  <c r="H68" i="1" s="1"/>
  <c r="D74" i="1"/>
  <c r="H74" i="1" s="1"/>
  <c r="D75" i="1"/>
  <c r="D76" i="1"/>
  <c r="H76" i="1" s="1"/>
  <c r="D77" i="1"/>
  <c r="H77" i="1" s="1"/>
  <c r="I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I85" i="1" s="1"/>
  <c r="H86" i="1"/>
  <c r="I86" i="1" s="1"/>
  <c r="D87" i="1"/>
  <c r="H87" i="1" s="1"/>
  <c r="D14" i="1"/>
  <c r="I74" i="1" l="1"/>
  <c r="I68" i="1"/>
  <c r="I52" i="1"/>
  <c r="I36" i="1"/>
  <c r="I64" i="1"/>
  <c r="I41" i="1"/>
  <c r="I83" i="1"/>
  <c r="I67" i="1"/>
  <c r="I51" i="1"/>
  <c r="I40" i="1"/>
  <c r="I66" i="1"/>
  <c r="I34" i="1"/>
  <c r="I16" i="1"/>
  <c r="I25" i="1"/>
  <c r="I73" i="1"/>
  <c r="I88" i="1"/>
  <c r="I43" i="1"/>
  <c r="I27" i="1"/>
  <c r="I50" i="1"/>
  <c r="I44" i="1"/>
  <c r="I84" i="1"/>
  <c r="I20" i="1"/>
  <c r="I82" i="1"/>
  <c r="I18" i="1"/>
  <c r="F102" i="1"/>
  <c r="I87" i="1"/>
  <c r="I79" i="1"/>
  <c r="I63" i="1"/>
  <c r="I55" i="1"/>
  <c r="I47" i="1"/>
  <c r="I39" i="1"/>
  <c r="I31" i="1"/>
  <c r="I23" i="1"/>
  <c r="I78" i="1"/>
  <c r="I70" i="1"/>
  <c r="I62" i="1"/>
  <c r="I54" i="1"/>
  <c r="I46" i="1"/>
  <c r="I45" i="1"/>
  <c r="I29" i="1"/>
  <c r="D90" i="1"/>
  <c r="D91" i="1" s="1"/>
  <c r="F97" i="1"/>
  <c r="F98" i="1"/>
  <c r="F100" i="1"/>
  <c r="F101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<sst xmlns="http://schemas.openxmlformats.org/spreadsheetml/2006/main" count="316" uniqueCount="174">
  <si>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</si>
  <si>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</si>
  <si>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</si>
  <si>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</si>
  <si>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</si>
  <si>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</si>
  <si>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</si>
  <si>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</si>
  <si>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</si>
  <si>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</si>
  <si>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</si>
  <si>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</si>
  <si>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</si>
  <si>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</si>
  <si>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</si>
  <si>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</si>
  <si>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</si>
  <si>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</si>
  <si>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</si>
  <si>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</si>
  <si>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</si>
  <si>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</si>
  <si>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</si>
  <si>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</si>
  <si>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</si>
  <si>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</si>
  <si>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IDF4</t>
  </si>
  <si>
    <t>IDF5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</si>
  <si>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</si>
  <si>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</si>
  <si>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</si>
  <si>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</si>
  <si>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</si>
  <si>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</si>
  <si>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</si>
  <si>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</si>
  <si>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</si>
  <si>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</si>
  <si>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</si>
  <si>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</si>
  <si>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Fiber optics: 6 cables on each connection</t>
  </si>
  <si>
    <t>Average per outlet</t>
  </si>
  <si>
    <t>(IDF2)</t>
  </si>
  <si>
    <t>(IDF1)</t>
  </si>
  <si>
    <t>(IDF3)</t>
  </si>
  <si>
    <t>(IDF4)</t>
  </si>
  <si>
    <t>(IDF5)</t>
  </si>
  <si>
    <t xml:space="preserve">No. </t>
  </si>
  <si>
    <t>VLAN NAME</t>
  </si>
  <si>
    <t>DEFAULT GATEWAY</t>
  </si>
  <si>
    <t>192.168.10.x</t>
  </si>
  <si>
    <t>192.168.10.1</t>
  </si>
  <si>
    <t>192.168.20.x</t>
  </si>
  <si>
    <t>192.168.20.1</t>
  </si>
  <si>
    <t>192.168.30.x</t>
  </si>
  <si>
    <t>192.168.30.1</t>
  </si>
  <si>
    <t>WLAN1</t>
  </si>
  <si>
    <t>192.168.40.x</t>
  </si>
  <si>
    <t>192.168.40.1</t>
  </si>
  <si>
    <t>WLAN2</t>
  </si>
  <si>
    <t>192.168.50.x</t>
  </si>
  <si>
    <t>192.168.50.1</t>
  </si>
  <si>
    <t>WLAN3</t>
  </si>
  <si>
    <t>192.168.60.x</t>
  </si>
  <si>
    <t>192.168.60.1</t>
  </si>
  <si>
    <t>WLAN4</t>
  </si>
  <si>
    <t>192.168.70.x</t>
  </si>
  <si>
    <t>192.168.70.1</t>
  </si>
  <si>
    <t>WLAN5</t>
  </si>
  <si>
    <t>192.168.80.x</t>
  </si>
  <si>
    <t>192.168.80.1</t>
  </si>
  <si>
    <t>192.168.90.x</t>
  </si>
  <si>
    <t>192.168.90.1</t>
  </si>
  <si>
    <t>192.168.100.x</t>
  </si>
  <si>
    <t>192.168.100.1</t>
  </si>
  <si>
    <t>192.168.110.x</t>
  </si>
  <si>
    <t>192.168.110.1</t>
  </si>
  <si>
    <t>192.168.120.x</t>
  </si>
  <si>
    <t>192.168.120.1</t>
  </si>
  <si>
    <t>192.168.130.x</t>
  </si>
  <si>
    <t>192.168.130.1</t>
  </si>
  <si>
    <t>192.168.140.x</t>
  </si>
  <si>
    <t>192.168.140.1</t>
  </si>
  <si>
    <t>192.168.150.x</t>
  </si>
  <si>
    <t>192.168.150.1</t>
  </si>
  <si>
    <t>192.168.160.x</t>
  </si>
  <si>
    <t>192.168.160.1</t>
  </si>
  <si>
    <t>192.168.170.x</t>
  </si>
  <si>
    <t>192.168.170.1</t>
  </si>
  <si>
    <t>192.168.180.x</t>
  </si>
  <si>
    <t>192.168.180.1</t>
  </si>
  <si>
    <t>192.168.190.x</t>
  </si>
  <si>
    <t>192.168.190.1</t>
  </si>
  <si>
    <t>192.168.200.x</t>
  </si>
  <si>
    <t>192.168.200.1</t>
  </si>
  <si>
    <t>192.168.210.x</t>
  </si>
  <si>
    <t>192.168.210.1</t>
  </si>
  <si>
    <t>192.168.220.x</t>
  </si>
  <si>
    <t>192.168.220.1</t>
  </si>
  <si>
    <t>192.168.230.x</t>
  </si>
  <si>
    <t>192.168.230.1</t>
  </si>
  <si>
    <t>192.168.240.x</t>
  </si>
  <si>
    <t>192.168.240.1</t>
  </si>
  <si>
    <t>192.168.250.x</t>
  </si>
  <si>
    <t>192.168.250.1</t>
  </si>
  <si>
    <t>VLAN_MANAGEMENT</t>
  </si>
  <si>
    <t>VOICE_VLAN</t>
  </si>
  <si>
    <t>VOICE_VLAN2</t>
  </si>
  <si>
    <t>VLAN_ALPHA</t>
  </si>
  <si>
    <t>VLAN_BETA</t>
  </si>
  <si>
    <t>VLAN_GAMMA</t>
  </si>
  <si>
    <t>VLAN_DELTA</t>
  </si>
  <si>
    <t>VLAN_EPSILON</t>
  </si>
  <si>
    <t>VLAN_ZETA</t>
  </si>
  <si>
    <t>VLAN_ETA</t>
  </si>
  <si>
    <t>VLAN_THETA</t>
  </si>
  <si>
    <t>VLAN_IOTA</t>
  </si>
  <si>
    <t>VLAN_KAPPA</t>
  </si>
  <si>
    <t>VLAN_LAMBDA</t>
  </si>
  <si>
    <t>VLAN_MU</t>
  </si>
  <si>
    <t>VLAN_NU</t>
  </si>
  <si>
    <t>VLAN_XI</t>
  </si>
  <si>
    <t>VLAN_OMICRON</t>
  </si>
  <si>
    <t>VLAN_PI</t>
  </si>
  <si>
    <t>VLAN_SIGMA</t>
  </si>
  <si>
    <t>IP SUBNET /24</t>
  </si>
  <si>
    <t>Firewall</t>
  </si>
  <si>
    <t>Equipment name</t>
  </si>
  <si>
    <t>Price</t>
  </si>
  <si>
    <t>Link</t>
  </si>
  <si>
    <t>Details</t>
  </si>
  <si>
    <t>&gt; at least 1310 ports</t>
  </si>
  <si>
    <t>WLESS APs</t>
  </si>
  <si>
    <t>Cisco C9600X-LC-56YL4C</t>
  </si>
  <si>
    <t xml:space="preserve"> 56-port 50/25/10GE, 4-port 100GE Line Card</t>
  </si>
  <si>
    <t>Juniper EX4650-48Y</t>
  </si>
  <si>
    <t>$15,610.99</t>
  </si>
  <si>
    <t>https://www.zones.com/site/product/index.html?id=106392241</t>
  </si>
  <si>
    <t>https://www.tech-america.com/item/cisco-catalyst-9600-series-56-port-50g-4-port-100g/c9600x-lc-56yl4c</t>
  </si>
  <si>
    <t>$25,698.00</t>
  </si>
  <si>
    <t>Switch Layer 2/3 - modular</t>
  </si>
  <si>
    <t>Cisco Firepower 9300 SM-56 x 3</t>
  </si>
  <si>
    <t xml:space="preserve">Palo Alto PA-7080 </t>
  </si>
  <si>
    <t>590Gbps firewall throughput. *Results were derived from an optimum combination of PA-7000-DPC-A and PA-7000-100G-NPC-A cards populated in all available slots.</t>
  </si>
  <si>
    <t>190gbps firewall throughput</t>
  </si>
  <si>
    <t>https://www.zones.com/site/product/index.html?id=110211597</t>
  </si>
  <si>
    <t>https://www.router-switch.com/paloalto-pan-pa-7080.html</t>
  </si>
  <si>
    <t>https://itprice.com/paloalto/pan-pa-7000-100g-npc-a.html</t>
  </si>
  <si>
    <t>https://www.zones.com/site/product/index.html?id=108729655</t>
  </si>
  <si>
    <t>Cisco Catalyst CW9166D1-MR</t>
  </si>
  <si>
    <t>https://www.cdw.com/product/cisco-catalyst-9166d1-wireless-access-point-bluetooth-wi-fi-6e-cloud/7569178</t>
  </si>
  <si>
    <t>Ubiquiti U6 Enterprise</t>
  </si>
  <si>
    <t>7.78 Gbps max throughput; 802.11ax support; Wi-fi6 - 6Hz; 1x 100M/1000M/2.5G/5G Multigigabit Ethernet; PoE</t>
  </si>
  <si>
    <t>https://eu.store.ui.com/eu/en/collections/unifi-wifi-flagship-high-capacity/products/u6-enterprise</t>
  </si>
  <si>
    <t>$280</t>
  </si>
  <si>
    <t>$1,890</t>
  </si>
  <si>
    <t>$535,000</t>
  </si>
  <si>
    <t>$594,000</t>
  </si>
  <si>
    <t>4.8 Gbps max throughput; 802.11ax support; Wi-fi6 - 6Hz; 1x 2.5 GbE; PoE; Works with software-based controller (UniFi Network Controller)</t>
  </si>
  <si>
    <t>WLESS AP controllers</t>
  </si>
  <si>
    <t>Ubiquiti Dream machine Special edition</t>
  </si>
  <si>
    <t>$500</t>
  </si>
  <si>
    <t>https://eu.store.ui.com/eu/en/collections/unifi-dream-machine</t>
  </si>
  <si>
    <t>https://www.router-switch.com/c9800-80-k9.html</t>
  </si>
  <si>
    <t>Cisco Catalyst 9800-80-k9</t>
  </si>
  <si>
    <t>$30,000</t>
  </si>
  <si>
    <t>Up to 6000 APs; up to 64k clients; 80 Gbps throughput; No support for Ubiquiti APs</t>
  </si>
  <si>
    <t>1000+ PoE and PoE+; 3.5 Gbps routing; Includes full UniFi application suite for device management; 100+ UniFi devices; 1000+ client devices</t>
  </si>
  <si>
    <t>48 x 1/10/25 Gigabit SFP28 + 8 x 40/100 Gigabit QSFP28 line card</t>
  </si>
  <si>
    <t>Single outlets per DF</t>
  </si>
  <si>
    <t>$22,675.99</t>
  </si>
  <si>
    <t>https://www.flax.ro/switch-cisco-catalyst-c9300x-48hx-a-48-porturi-upoe</t>
  </si>
  <si>
    <t>48 port Cisco UPOE+, 48x 10G Multigigabit
(10G/5G/2.5G/1G/100M) with 90W UPOE+</t>
  </si>
  <si>
    <t xml:space="preserve">Cisco C9300X-48HX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</si>
</sst>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/>
    <xf numFmtId="164" fontId="0" fillId="0" borderId="0" xfId="0" applyNumberFormat="1"/>
    <xf numFmtId="0" fontId="8" fillId="0" borderId="0" xfId="1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2898913</xdr:colOff>
      <xdr:row>107</xdr:row>
      <xdr:rowOff>157369</xdr:rowOff>
    </xdr:from>
    <xdr:to>
      <xdr:col>8</xdr:col>
      <xdr:colOff>49033</xdr:colOff>
      <xdr:row>133</xdr:row>
      <xdr:rowOff>96492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1358B0-DABE-D754-87D3-44ED53D0A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13" y="19704326"/>
          <a:ext cx="7734300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nes.com/site/product/index.html?id=108729655" TargetMode="External"/><Relationship Id="rId3" Type="http://schemas.openxmlformats.org/officeDocument/2006/relationships/hyperlink" Target="https://www.tech-america.com/item/cisco-catalyst-9600-series-56-port-50g-4-port-100g/c9600x-lc-56yl4c" TargetMode="External"/><Relationship Id="rId7" Type="http://schemas.openxmlformats.org/officeDocument/2006/relationships/hyperlink" Target="https://itprice.com/paloalto/pan-pa-7000-100g-npc-a.html" TargetMode="External"/><Relationship Id="rId2" Type="http://schemas.openxmlformats.org/officeDocument/2006/relationships/hyperlink" Target="https://eu.store.ui.com/eu/en/collections/unifi-wifi-flagship-high-capacity/products/u6-enterprise" TargetMode="External"/><Relationship Id="rId1" Type="http://schemas.openxmlformats.org/officeDocument/2006/relationships/hyperlink" Target="https://www.cdw.com/product/cisco-catalyst-9166d1-wireless-access-point-bluetooth-wi-fi-6e-cloud/7569178" TargetMode="External"/><Relationship Id="rId6" Type="http://schemas.openxmlformats.org/officeDocument/2006/relationships/hyperlink" Target="https://www.router-switch.com/paloalto-pan-pa-7080.html" TargetMode="External"/><Relationship Id="rId11" Type="http://schemas.openxmlformats.org/officeDocument/2006/relationships/hyperlink" Target="https://www.flax.ro/switch-cisco-catalyst-c9300x-48hx-a-48-porturi-upoe" TargetMode="External"/><Relationship Id="rId5" Type="http://schemas.openxmlformats.org/officeDocument/2006/relationships/hyperlink" Target="https://www.zones.com/site/product/index.html?id=110211597" TargetMode="External"/><Relationship Id="rId10" Type="http://schemas.openxmlformats.org/officeDocument/2006/relationships/hyperlink" Target="https://eu.store.ui.com/eu/en/collections/unifi-dream-machine" TargetMode="External"/><Relationship Id="rId4" Type="http://schemas.openxmlformats.org/officeDocument/2006/relationships/hyperlink" Target="https://www.zones.com/site/product/index.html?id=106392241" TargetMode="External"/><Relationship Id="rId9" Type="http://schemas.openxmlformats.org/officeDocument/2006/relationships/hyperlink" Target="https://www.router-switch.com/c9800-80-k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65" zoomScaleNormal="100" workbookViewId="0">
      <selection activeCell="G97" sqref="G97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7.6640625" bestFit="1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19" t="s">
        <v>1</v>
      </c>
      <c r="B1" s="19"/>
      <c r="C1" s="19"/>
      <c r="D1" s="19"/>
      <c r="E1" s="19"/>
    </row>
    <row r="2" spans="1:9" x14ac:dyDescent="0.3">
      <c r="A2" s="18"/>
      <c r="B2" s="18"/>
      <c r="C2" s="18"/>
      <c r="D2" s="18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18" t="s">
        <v>38</v>
      </c>
      <c r="B7" s="18"/>
      <c r="C7" s="18"/>
      <c r="E7" s="5"/>
    </row>
    <row r="8" spans="1:9" x14ac:dyDescent="0.3">
      <c r="A8" s="18" t="s">
        <v>21</v>
      </c>
      <c r="B8" s="18"/>
      <c r="C8" s="18"/>
    </row>
    <row r="9" spans="1:9" x14ac:dyDescent="0.3">
      <c r="A9" s="1"/>
      <c r="B9" s="1"/>
      <c r="C9" s="1"/>
    </row>
    <row r="10" spans="1:9" x14ac:dyDescent="0.3">
      <c r="A10" s="18" t="s">
        <v>35</v>
      </c>
      <c r="B10" s="18"/>
      <c r="C10" s="18"/>
      <c r="D10" s="18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33</v>
      </c>
      <c r="F13" t="s">
        <v>34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14</v>
      </c>
      <c r="F14">
        <f>ROUNDUP(SQRT(C14/3)*3, 0)</f>
        <v>24</v>
      </c>
      <c r="G14" t="s">
        <v>9</v>
      </c>
      <c r="H14">
        <f>D14*2</f>
        <v>38</v>
      </c>
      <c r="I14">
        <f>ROUNDUP((E14+F14+6)*H14, 0)</f>
        <v>1672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14</v>
      </c>
      <c r="F15">
        <f>ROUNDUP(SQRT(C15/3)*3, 0)</f>
        <v>13</v>
      </c>
      <c r="G15" t="s">
        <v>9</v>
      </c>
      <c r="H15">
        <f t="shared" ref="H15:H78" si="1">D15*2</f>
        <v>10</v>
      </c>
      <c r="I15">
        <f>ROUNDUP((E15+F15+6)*H15, 0)</f>
        <v>330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9</v>
      </c>
      <c r="F16">
        <f t="shared" ref="F16:F79" si="2">ROUNDUP(SQRT(C16/3)*3, 0)</f>
        <v>12</v>
      </c>
      <c r="G16" t="s">
        <v>9</v>
      </c>
      <c r="H16">
        <f t="shared" si="1"/>
        <v>10</v>
      </c>
      <c r="I16">
        <f t="shared" ref="I16:I78" si="3">ROUNDUP((E16+F16+6)*H16, 0)</f>
        <v>270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5</v>
      </c>
      <c r="F17">
        <f t="shared" si="2"/>
        <v>13</v>
      </c>
      <c r="G17" t="s">
        <v>9</v>
      </c>
      <c r="H17">
        <f t="shared" si="1"/>
        <v>10</v>
      </c>
      <c r="I17">
        <f t="shared" si="3"/>
        <v>240</v>
      </c>
    </row>
    <row r="18" spans="1:9" x14ac:dyDescent="0.3">
      <c r="A18" s="3" t="s">
        <v>9</v>
      </c>
      <c r="B18">
        <v>106</v>
      </c>
      <c r="C18">
        <v>42</v>
      </c>
      <c r="D18">
        <v>0</v>
      </c>
      <c r="E18">
        <v>0</v>
      </c>
      <c r="F18">
        <f t="shared" si="2"/>
        <v>12</v>
      </c>
      <c r="G18" t="s">
        <v>22</v>
      </c>
      <c r="H18">
        <f t="shared" si="1"/>
        <v>0</v>
      </c>
      <c r="I18">
        <f t="shared" si="3"/>
        <v>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10</v>
      </c>
      <c r="F19">
        <f t="shared" si="2"/>
        <v>23</v>
      </c>
      <c r="G19" t="s">
        <v>9</v>
      </c>
      <c r="H19">
        <f t="shared" si="1"/>
        <v>34</v>
      </c>
      <c r="I19">
        <f t="shared" si="3"/>
        <v>1326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10</v>
      </c>
      <c r="F20">
        <f t="shared" si="2"/>
        <v>30</v>
      </c>
      <c r="G20" t="s">
        <v>9</v>
      </c>
      <c r="H20">
        <f t="shared" si="1"/>
        <v>60</v>
      </c>
      <c r="I20">
        <f t="shared" si="3"/>
        <v>2760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14</v>
      </c>
      <c r="F21">
        <f t="shared" si="2"/>
        <v>17</v>
      </c>
      <c r="G21" t="s">
        <v>9</v>
      </c>
      <c r="H21">
        <f t="shared" si="1"/>
        <v>20</v>
      </c>
      <c r="I21">
        <f t="shared" si="3"/>
        <v>740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15</v>
      </c>
      <c r="F22">
        <f t="shared" si="2"/>
        <v>7</v>
      </c>
      <c r="G22" t="s">
        <v>9</v>
      </c>
      <c r="H22">
        <f t="shared" si="1"/>
        <v>4</v>
      </c>
      <c r="I22">
        <f t="shared" si="3"/>
        <v>112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21</v>
      </c>
      <c r="F23">
        <f t="shared" si="2"/>
        <v>8</v>
      </c>
      <c r="G23" t="s">
        <v>9</v>
      </c>
      <c r="H23">
        <f t="shared" si="1"/>
        <v>4</v>
      </c>
      <c r="I23">
        <f t="shared" si="3"/>
        <v>140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17</v>
      </c>
      <c r="F24">
        <f t="shared" si="2"/>
        <v>12</v>
      </c>
      <c r="G24" t="s">
        <v>23</v>
      </c>
      <c r="H24">
        <f t="shared" si="1"/>
        <v>2</v>
      </c>
      <c r="I24">
        <f t="shared" si="3"/>
        <v>70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2"/>
        <v>12</v>
      </c>
      <c r="H25">
        <f t="shared" si="1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2"/>
        <v>8</v>
      </c>
      <c r="H26">
        <f t="shared" si="1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2"/>
        <v>8</v>
      </c>
      <c r="H27">
        <f t="shared" si="1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14</v>
      </c>
      <c r="F28">
        <f t="shared" si="2"/>
        <v>47</v>
      </c>
      <c r="G28" t="s">
        <v>24</v>
      </c>
      <c r="H28">
        <f t="shared" si="1"/>
        <v>144</v>
      </c>
      <c r="I28">
        <f t="shared" si="3"/>
        <v>9648</v>
      </c>
    </row>
    <row r="29" spans="1:9" x14ac:dyDescent="0.3">
      <c r="A29" s="3" t="s">
        <v>24</v>
      </c>
      <c r="B29">
        <v>123</v>
      </c>
      <c r="C29">
        <v>42</v>
      </c>
      <c r="D29">
        <v>0</v>
      </c>
      <c r="E29">
        <v>0</v>
      </c>
      <c r="F29">
        <f t="shared" si="2"/>
        <v>12</v>
      </c>
      <c r="G29" t="s">
        <v>42</v>
      </c>
      <c r="H29">
        <f t="shared" si="1"/>
        <v>0</v>
      </c>
      <c r="I29">
        <f t="shared" si="3"/>
        <v>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5</v>
      </c>
      <c r="F30">
        <f t="shared" si="2"/>
        <v>13</v>
      </c>
      <c r="G30" t="s">
        <v>24</v>
      </c>
      <c r="H30">
        <f t="shared" si="1"/>
        <v>10</v>
      </c>
      <c r="I30">
        <f t="shared" si="3"/>
        <v>240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8</v>
      </c>
      <c r="F31">
        <f t="shared" si="2"/>
        <v>12</v>
      </c>
      <c r="G31" t="s">
        <v>24</v>
      </c>
      <c r="H31">
        <f t="shared" si="1"/>
        <v>10</v>
      </c>
      <c r="I31">
        <f t="shared" si="3"/>
        <v>260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12</v>
      </c>
      <c r="F32">
        <f t="shared" si="2"/>
        <v>13</v>
      </c>
      <c r="G32" t="s">
        <v>24</v>
      </c>
      <c r="H32">
        <f t="shared" si="1"/>
        <v>10</v>
      </c>
      <c r="I32">
        <f t="shared" si="3"/>
        <v>310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16</v>
      </c>
      <c r="F33">
        <f t="shared" si="2"/>
        <v>12</v>
      </c>
      <c r="G33" t="s">
        <v>24</v>
      </c>
      <c r="H33">
        <f t="shared" si="1"/>
        <v>2</v>
      </c>
      <c r="I33">
        <f t="shared" si="3"/>
        <v>68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19</v>
      </c>
      <c r="F34">
        <f t="shared" si="2"/>
        <v>24</v>
      </c>
      <c r="G34" t="s">
        <v>24</v>
      </c>
      <c r="H34">
        <f t="shared" si="1"/>
        <v>36</v>
      </c>
      <c r="I34">
        <f t="shared" si="3"/>
        <v>1764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19</v>
      </c>
      <c r="F35">
        <f t="shared" si="2"/>
        <v>28</v>
      </c>
      <c r="G35" t="s">
        <v>24</v>
      </c>
      <c r="H35">
        <f t="shared" si="1"/>
        <v>50</v>
      </c>
      <c r="I35">
        <f t="shared" si="3"/>
        <v>2650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17</v>
      </c>
      <c r="F36">
        <f t="shared" si="2"/>
        <v>9</v>
      </c>
      <c r="G36" t="s">
        <v>24</v>
      </c>
      <c r="H36">
        <f t="shared" si="1"/>
        <v>6</v>
      </c>
      <c r="I36">
        <f t="shared" si="3"/>
        <v>192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24</v>
      </c>
      <c r="F37">
        <f t="shared" si="2"/>
        <v>8</v>
      </c>
      <c r="G37" t="s">
        <v>23</v>
      </c>
      <c r="H37">
        <f t="shared" si="1"/>
        <v>4</v>
      </c>
      <c r="I37">
        <f t="shared" si="3"/>
        <v>152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30</v>
      </c>
      <c r="F38">
        <f t="shared" si="2"/>
        <v>8</v>
      </c>
      <c r="G38" t="s">
        <v>23</v>
      </c>
      <c r="H38">
        <f t="shared" si="1"/>
        <v>4</v>
      </c>
      <c r="I38">
        <f t="shared" si="3"/>
        <v>176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33</v>
      </c>
      <c r="F39">
        <f t="shared" si="2"/>
        <v>8</v>
      </c>
      <c r="G39" t="s">
        <v>23</v>
      </c>
      <c r="H39">
        <f t="shared" si="1"/>
        <v>4</v>
      </c>
      <c r="I39">
        <f t="shared" si="3"/>
        <v>188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24</v>
      </c>
      <c r="F40">
        <f t="shared" si="2"/>
        <v>12</v>
      </c>
      <c r="G40" t="s">
        <v>23</v>
      </c>
      <c r="H40">
        <f t="shared" si="1"/>
        <v>2</v>
      </c>
      <c r="I40">
        <f t="shared" si="3"/>
        <v>84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2"/>
        <v>8</v>
      </c>
      <c r="H41">
        <f t="shared" si="1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2"/>
        <v>8</v>
      </c>
      <c r="H42">
        <f t="shared" si="1"/>
        <v>0</v>
      </c>
      <c r="I42">
        <f t="shared" si="3"/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12</v>
      </c>
      <c r="F43">
        <f t="shared" si="2"/>
        <v>19</v>
      </c>
      <c r="G43" t="s">
        <v>23</v>
      </c>
      <c r="H43">
        <f t="shared" si="1"/>
        <v>22</v>
      </c>
      <c r="I43">
        <f t="shared" si="3"/>
        <v>814</v>
      </c>
    </row>
    <row r="44" spans="1:9" x14ac:dyDescent="0.3">
      <c r="A44" s="3" t="s">
        <v>23</v>
      </c>
      <c r="B44">
        <v>140</v>
      </c>
      <c r="C44">
        <v>31</v>
      </c>
      <c r="D44">
        <v>0</v>
      </c>
      <c r="E44">
        <v>0</v>
      </c>
      <c r="F44">
        <f t="shared" si="2"/>
        <v>10</v>
      </c>
      <c r="G44" t="s">
        <v>43</v>
      </c>
      <c r="H44">
        <f t="shared" si="1"/>
        <v>0</v>
      </c>
      <c r="I44">
        <f t="shared" si="3"/>
        <v>0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2"/>
        <v>25</v>
      </c>
      <c r="G45" t="s">
        <v>23</v>
      </c>
      <c r="H45">
        <f t="shared" si="1"/>
        <v>42</v>
      </c>
      <c r="I45">
        <f t="shared" si="3"/>
        <v>1386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5</v>
      </c>
      <c r="F46">
        <f t="shared" si="2"/>
        <v>13</v>
      </c>
      <c r="G46" t="s">
        <v>23</v>
      </c>
      <c r="H46">
        <f t="shared" si="1"/>
        <v>12</v>
      </c>
      <c r="I46">
        <f t="shared" si="3"/>
        <v>288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11</v>
      </c>
      <c r="F47">
        <f t="shared" si="2"/>
        <v>13</v>
      </c>
      <c r="G47" t="s">
        <v>23</v>
      </c>
      <c r="H47">
        <f t="shared" si="1"/>
        <v>12</v>
      </c>
      <c r="I47">
        <f t="shared" si="3"/>
        <v>360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17</v>
      </c>
      <c r="F48">
        <f t="shared" si="2"/>
        <v>13</v>
      </c>
      <c r="G48" t="s">
        <v>23</v>
      </c>
      <c r="H48">
        <f t="shared" si="1"/>
        <v>12</v>
      </c>
      <c r="I48">
        <f t="shared" si="3"/>
        <v>432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9</v>
      </c>
      <c r="F49">
        <f t="shared" si="2"/>
        <v>8</v>
      </c>
      <c r="G49" t="s">
        <v>23</v>
      </c>
      <c r="H49">
        <f t="shared" si="1"/>
        <v>4</v>
      </c>
      <c r="I49">
        <f t="shared" si="3"/>
        <v>92</v>
      </c>
    </row>
    <row r="50" spans="1:9" x14ac:dyDescent="0.3">
      <c r="A50" s="6" t="s">
        <v>25</v>
      </c>
      <c r="B50" s="2">
        <v>147</v>
      </c>
      <c r="C50" s="2">
        <v>41</v>
      </c>
      <c r="D50" s="2">
        <v>0</v>
      </c>
      <c r="E50" s="2">
        <v>0</v>
      </c>
      <c r="F50" s="2">
        <f t="shared" si="2"/>
        <v>12</v>
      </c>
      <c r="G50" s="2" t="s">
        <v>44</v>
      </c>
      <c r="H50" s="2">
        <f t="shared" si="1"/>
        <v>0</v>
      </c>
      <c r="I50" s="2">
        <f t="shared" si="3"/>
        <v>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2</v>
      </c>
      <c r="F51">
        <f t="shared" si="2"/>
        <v>12</v>
      </c>
      <c r="G51" t="s">
        <v>25</v>
      </c>
      <c r="H51">
        <f t="shared" si="1"/>
        <v>10</v>
      </c>
      <c r="I51">
        <f t="shared" si="3"/>
        <v>200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5</v>
      </c>
      <c r="F52">
        <f t="shared" si="2"/>
        <v>13</v>
      </c>
      <c r="G52" t="s">
        <v>25</v>
      </c>
      <c r="H52">
        <f t="shared" si="1"/>
        <v>10</v>
      </c>
      <c r="I52">
        <f t="shared" si="3"/>
        <v>240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9</v>
      </c>
      <c r="F53">
        <f t="shared" si="2"/>
        <v>12</v>
      </c>
      <c r="G53" t="s">
        <v>25</v>
      </c>
      <c r="H53">
        <f t="shared" si="1"/>
        <v>10</v>
      </c>
      <c r="I53">
        <f t="shared" si="3"/>
        <v>270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12</v>
      </c>
      <c r="F54">
        <f t="shared" si="2"/>
        <v>13</v>
      </c>
      <c r="G54" t="s">
        <v>25</v>
      </c>
      <c r="H54">
        <f t="shared" si="1"/>
        <v>10</v>
      </c>
      <c r="I54">
        <f t="shared" si="3"/>
        <v>310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17</v>
      </c>
      <c r="F55">
        <f t="shared" si="2"/>
        <v>12</v>
      </c>
      <c r="G55" t="s">
        <v>25</v>
      </c>
      <c r="H55">
        <f t="shared" si="1"/>
        <v>2</v>
      </c>
      <c r="I55">
        <f t="shared" si="3"/>
        <v>70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2</v>
      </c>
      <c r="F56">
        <f t="shared" si="2"/>
        <v>43</v>
      </c>
      <c r="G56" t="s">
        <v>25</v>
      </c>
      <c r="H56">
        <f t="shared" si="1"/>
        <v>120</v>
      </c>
      <c r="I56">
        <f t="shared" si="3"/>
        <v>6120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9</v>
      </c>
      <c r="F57">
        <f t="shared" si="2"/>
        <v>27</v>
      </c>
      <c r="G57" t="s">
        <v>25</v>
      </c>
      <c r="H57">
        <f t="shared" si="1"/>
        <v>46</v>
      </c>
      <c r="I57">
        <f t="shared" si="3"/>
        <v>1932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2</v>
      </c>
      <c r="F58">
        <f t="shared" si="2"/>
        <v>29</v>
      </c>
      <c r="G58" t="s">
        <v>26</v>
      </c>
      <c r="H58">
        <f t="shared" si="1"/>
        <v>54</v>
      </c>
      <c r="I58">
        <f t="shared" si="3"/>
        <v>1998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21</v>
      </c>
      <c r="F59">
        <f t="shared" si="2"/>
        <v>8</v>
      </c>
      <c r="G59" t="s">
        <v>25</v>
      </c>
      <c r="H59">
        <f t="shared" si="1"/>
        <v>4</v>
      </c>
      <c r="I59">
        <f t="shared" si="3"/>
        <v>140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24</v>
      </c>
      <c r="F60">
        <f t="shared" si="2"/>
        <v>8</v>
      </c>
      <c r="G60" t="s">
        <v>25</v>
      </c>
      <c r="H60">
        <f t="shared" si="1"/>
        <v>4</v>
      </c>
      <c r="I60">
        <f t="shared" si="3"/>
        <v>152</v>
      </c>
    </row>
    <row r="61" spans="1:9" x14ac:dyDescent="0.3">
      <c r="A61" t="s">
        <v>18</v>
      </c>
      <c r="B61">
        <v>158</v>
      </c>
      <c r="C61">
        <v>53</v>
      </c>
      <c r="D61">
        <f t="shared" si="0"/>
        <v>6</v>
      </c>
      <c r="E61">
        <v>27</v>
      </c>
      <c r="F61">
        <f t="shared" si="2"/>
        <v>13</v>
      </c>
      <c r="G61" t="s">
        <v>25</v>
      </c>
      <c r="H61">
        <f t="shared" si="1"/>
        <v>12</v>
      </c>
      <c r="I61">
        <f t="shared" si="3"/>
        <v>552</v>
      </c>
    </row>
    <row r="62" spans="1:9" x14ac:dyDescent="0.3">
      <c r="A62" s="3" t="s">
        <v>26</v>
      </c>
      <c r="B62">
        <v>159</v>
      </c>
      <c r="C62">
        <v>31</v>
      </c>
      <c r="D62">
        <v>0</v>
      </c>
      <c r="E62">
        <v>0</v>
      </c>
      <c r="F62">
        <f t="shared" si="2"/>
        <v>10</v>
      </c>
      <c r="G62" t="s">
        <v>45</v>
      </c>
      <c r="H62">
        <f t="shared" si="1"/>
        <v>0</v>
      </c>
      <c r="I62">
        <f t="shared" si="3"/>
        <v>0</v>
      </c>
    </row>
    <row r="63" spans="1:9" x14ac:dyDescent="0.3">
      <c r="A63" t="s">
        <v>18</v>
      </c>
      <c r="B63">
        <v>160</v>
      </c>
      <c r="C63">
        <v>53</v>
      </c>
      <c r="D63">
        <f t="shared" si="0"/>
        <v>6</v>
      </c>
      <c r="E63">
        <v>9</v>
      </c>
      <c r="F63">
        <f t="shared" si="2"/>
        <v>13</v>
      </c>
      <c r="G63" t="s">
        <v>26</v>
      </c>
      <c r="H63">
        <f t="shared" si="1"/>
        <v>12</v>
      </c>
      <c r="I63">
        <f t="shared" si="3"/>
        <v>336</v>
      </c>
    </row>
    <row r="64" spans="1:9" x14ac:dyDescent="0.3">
      <c r="A64" t="s">
        <v>18</v>
      </c>
      <c r="B64">
        <v>161</v>
      </c>
      <c r="C64">
        <v>53</v>
      </c>
      <c r="D64">
        <f t="shared" si="0"/>
        <v>6</v>
      </c>
      <c r="E64">
        <v>14</v>
      </c>
      <c r="F64">
        <f t="shared" si="2"/>
        <v>13</v>
      </c>
      <c r="G64" t="s">
        <v>26</v>
      </c>
      <c r="H64">
        <f t="shared" si="1"/>
        <v>12</v>
      </c>
      <c r="I64">
        <f t="shared" si="3"/>
        <v>396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18</v>
      </c>
      <c r="F65">
        <f t="shared" si="2"/>
        <v>12</v>
      </c>
      <c r="G65" t="s">
        <v>26</v>
      </c>
      <c r="H65">
        <f t="shared" si="1"/>
        <v>2</v>
      </c>
      <c r="I65">
        <f t="shared" si="3"/>
        <v>72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21</v>
      </c>
      <c r="F66">
        <f t="shared" si="2"/>
        <v>17</v>
      </c>
      <c r="G66" t="s">
        <v>25</v>
      </c>
      <c r="H66">
        <f t="shared" si="1"/>
        <v>20</v>
      </c>
      <c r="I66">
        <f t="shared" si="3"/>
        <v>880</v>
      </c>
    </row>
    <row r="67" spans="1:9" x14ac:dyDescent="0.3">
      <c r="A67" t="s">
        <v>16</v>
      </c>
      <c r="B67">
        <v>164</v>
      </c>
      <c r="C67">
        <v>16</v>
      </c>
      <c r="D67">
        <f t="shared" si="0"/>
        <v>2</v>
      </c>
      <c r="E67">
        <v>12</v>
      </c>
      <c r="F67">
        <f t="shared" si="2"/>
        <v>7</v>
      </c>
      <c r="G67" t="s">
        <v>26</v>
      </c>
      <c r="H67">
        <f t="shared" si="1"/>
        <v>4</v>
      </c>
      <c r="I67">
        <f t="shared" si="3"/>
        <v>100</v>
      </c>
    </row>
    <row r="68" spans="1:9" x14ac:dyDescent="0.3">
      <c r="A68" t="s">
        <v>17</v>
      </c>
      <c r="B68">
        <v>165</v>
      </c>
      <c r="C68">
        <v>109</v>
      </c>
      <c r="D68">
        <f t="shared" si="0"/>
        <v>11</v>
      </c>
      <c r="E68">
        <v>15</v>
      </c>
      <c r="F68">
        <f t="shared" si="2"/>
        <v>19</v>
      </c>
      <c r="G68" t="s">
        <v>26</v>
      </c>
      <c r="H68">
        <f t="shared" si="1"/>
        <v>22</v>
      </c>
      <c r="I68">
        <f t="shared" si="3"/>
        <v>880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2"/>
        <v>8</v>
      </c>
      <c r="H69">
        <f t="shared" si="1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2"/>
        <v>8</v>
      </c>
      <c r="H70">
        <f t="shared" si="1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24</v>
      </c>
      <c r="F71">
        <f t="shared" si="2"/>
        <v>12</v>
      </c>
      <c r="G71" t="s">
        <v>26</v>
      </c>
      <c r="H71">
        <f t="shared" si="1"/>
        <v>2</v>
      </c>
      <c r="I71">
        <f t="shared" si="3"/>
        <v>84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2"/>
        <v>8</v>
      </c>
      <c r="H72">
        <f t="shared" si="1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2"/>
        <v>8</v>
      </c>
      <c r="H73">
        <f t="shared" si="1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29</v>
      </c>
      <c r="F74">
        <f t="shared" si="2"/>
        <v>8</v>
      </c>
      <c r="G74" t="s">
        <v>26</v>
      </c>
      <c r="H74">
        <f t="shared" si="1"/>
        <v>4</v>
      </c>
      <c r="I74">
        <f t="shared" si="3"/>
        <v>172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39</v>
      </c>
      <c r="F75">
        <f t="shared" si="2"/>
        <v>8</v>
      </c>
      <c r="G75" t="s">
        <v>27</v>
      </c>
      <c r="H75">
        <f t="shared" si="1"/>
        <v>4</v>
      </c>
      <c r="I75">
        <f t="shared" si="3"/>
        <v>212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41</v>
      </c>
      <c r="F76">
        <f t="shared" si="2"/>
        <v>7</v>
      </c>
      <c r="G76" t="s">
        <v>27</v>
      </c>
      <c r="H76">
        <f t="shared" si="1"/>
        <v>4</v>
      </c>
      <c r="I76">
        <f t="shared" si="3"/>
        <v>216</v>
      </c>
    </row>
    <row r="77" spans="1:9" x14ac:dyDescent="0.3">
      <c r="A77" t="s">
        <v>16</v>
      </c>
      <c r="B77">
        <v>174</v>
      </c>
      <c r="C77">
        <v>27</v>
      </c>
      <c r="D77">
        <f t="shared" si="0"/>
        <v>3</v>
      </c>
      <c r="E77">
        <v>21</v>
      </c>
      <c r="F77">
        <f t="shared" si="2"/>
        <v>9</v>
      </c>
      <c r="G77" t="s">
        <v>27</v>
      </c>
      <c r="H77">
        <f t="shared" si="1"/>
        <v>6</v>
      </c>
      <c r="I77">
        <f t="shared" si="3"/>
        <v>216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5</v>
      </c>
      <c r="F78">
        <f t="shared" si="2"/>
        <v>29</v>
      </c>
      <c r="G78" t="s">
        <v>27</v>
      </c>
      <c r="H78">
        <f t="shared" si="1"/>
        <v>54</v>
      </c>
      <c r="I78">
        <f t="shared" si="3"/>
        <v>2160</v>
      </c>
    </row>
    <row r="79" spans="1:9" x14ac:dyDescent="0.3">
      <c r="A79" t="s">
        <v>29</v>
      </c>
      <c r="B79">
        <v>176</v>
      </c>
      <c r="C79">
        <v>400</v>
      </c>
      <c r="D79">
        <f t="shared" ref="D79:D88" si="4">ROUNDUP(C79/10, 0)</f>
        <v>40</v>
      </c>
      <c r="E79">
        <v>17</v>
      </c>
      <c r="F79">
        <f t="shared" si="2"/>
        <v>35</v>
      </c>
      <c r="G79" t="s">
        <v>26</v>
      </c>
      <c r="H79">
        <f t="shared" ref="H79:H88" si="5">D79*2</f>
        <v>80</v>
      </c>
      <c r="I79">
        <f t="shared" ref="I79:I88" si="6">ROUNDUP((E79+F79+6)*H79, 0)</f>
        <v>4640</v>
      </c>
    </row>
    <row r="80" spans="1:9" x14ac:dyDescent="0.3">
      <c r="A80" t="s">
        <v>30</v>
      </c>
      <c r="B80">
        <v>176</v>
      </c>
      <c r="C80">
        <v>407</v>
      </c>
      <c r="D80">
        <f t="shared" si="4"/>
        <v>41</v>
      </c>
      <c r="E80">
        <v>2</v>
      </c>
      <c r="F80">
        <f t="shared" ref="F80:F88" si="7">ROUNDUP(SQRT(C80/3)*3, 0)</f>
        <v>35</v>
      </c>
      <c r="G80" t="s">
        <v>27</v>
      </c>
      <c r="H80">
        <f t="shared" si="5"/>
        <v>82</v>
      </c>
      <c r="I80">
        <f t="shared" si="6"/>
        <v>3526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18</v>
      </c>
      <c r="F81">
        <f t="shared" si="7"/>
        <v>12</v>
      </c>
      <c r="G81" t="s">
        <v>27</v>
      </c>
      <c r="H81">
        <f t="shared" si="5"/>
        <v>2</v>
      </c>
      <c r="I81">
        <f t="shared" si="6"/>
        <v>72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14</v>
      </c>
      <c r="F82">
        <f t="shared" si="7"/>
        <v>13</v>
      </c>
      <c r="G82" t="s">
        <v>27</v>
      </c>
      <c r="H82">
        <f t="shared" si="5"/>
        <v>10</v>
      </c>
      <c r="I82">
        <f t="shared" si="6"/>
        <v>330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9</v>
      </c>
      <c r="F83">
        <f t="shared" si="7"/>
        <v>12</v>
      </c>
      <c r="G83" t="s">
        <v>27</v>
      </c>
      <c r="H83">
        <f t="shared" si="5"/>
        <v>10</v>
      </c>
      <c r="I83">
        <f t="shared" si="6"/>
        <v>270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5</v>
      </c>
      <c r="F84">
        <f t="shared" si="7"/>
        <v>13</v>
      </c>
      <c r="G84" t="s">
        <v>27</v>
      </c>
      <c r="H84">
        <f t="shared" si="5"/>
        <v>10</v>
      </c>
      <c r="I84">
        <f t="shared" si="6"/>
        <v>240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2</v>
      </c>
      <c r="F85">
        <f t="shared" si="7"/>
        <v>12</v>
      </c>
      <c r="G85" t="s">
        <v>27</v>
      </c>
      <c r="H85">
        <f t="shared" si="5"/>
        <v>10</v>
      </c>
      <c r="I85">
        <f t="shared" si="6"/>
        <v>200</v>
      </c>
    </row>
    <row r="86" spans="1:12" x14ac:dyDescent="0.3">
      <c r="A86" s="3" t="s">
        <v>27</v>
      </c>
      <c r="B86">
        <v>182</v>
      </c>
      <c r="C86">
        <v>41</v>
      </c>
      <c r="D86">
        <v>0</v>
      </c>
      <c r="E86">
        <v>0</v>
      </c>
      <c r="F86">
        <f t="shared" si="7"/>
        <v>12</v>
      </c>
      <c r="G86" t="s">
        <v>46</v>
      </c>
      <c r="H86">
        <f t="shared" si="5"/>
        <v>0</v>
      </c>
      <c r="I86">
        <f t="shared" si="6"/>
        <v>0</v>
      </c>
    </row>
    <row r="87" spans="1:12" x14ac:dyDescent="0.3">
      <c r="A87" t="s">
        <v>29</v>
      </c>
      <c r="B87">
        <v>184</v>
      </c>
      <c r="C87">
        <v>250</v>
      </c>
      <c r="D87">
        <f t="shared" si="4"/>
        <v>25</v>
      </c>
      <c r="E87">
        <v>17</v>
      </c>
      <c r="F87">
        <f t="shared" si="7"/>
        <v>28</v>
      </c>
      <c r="G87" t="s">
        <v>26</v>
      </c>
      <c r="H87">
        <f t="shared" si="5"/>
        <v>50</v>
      </c>
      <c r="I87">
        <f t="shared" si="6"/>
        <v>2550</v>
      </c>
    </row>
    <row r="88" spans="1:12" x14ac:dyDescent="0.3">
      <c r="A88" t="s">
        <v>30</v>
      </c>
      <c r="B88">
        <v>184</v>
      </c>
      <c r="C88">
        <v>248</v>
      </c>
      <c r="D88">
        <f t="shared" si="4"/>
        <v>25</v>
      </c>
      <c r="E88">
        <v>22</v>
      </c>
      <c r="F88">
        <f t="shared" si="7"/>
        <v>28</v>
      </c>
      <c r="G88" t="s">
        <v>15</v>
      </c>
      <c r="H88">
        <f t="shared" si="5"/>
        <v>50</v>
      </c>
      <c r="I88">
        <f t="shared" si="6"/>
        <v>2800</v>
      </c>
    </row>
    <row r="90" spans="1:12" x14ac:dyDescent="0.3">
      <c r="B90" t="s">
        <v>36</v>
      </c>
      <c r="D90">
        <f>SUM(D14:D88)</f>
        <v>655</v>
      </c>
      <c r="H90" t="s">
        <v>31</v>
      </c>
      <c r="I90">
        <f>SUM(I14:I88)</f>
        <v>59100</v>
      </c>
      <c r="K90" t="s">
        <v>41</v>
      </c>
      <c r="L90">
        <f>ROUNDUP(I90/ (2 *D90), 0)</f>
        <v>46</v>
      </c>
    </row>
    <row r="91" spans="1:12" x14ac:dyDescent="0.3">
      <c r="B91" t="s">
        <v>39</v>
      </c>
      <c r="D91">
        <f>2*D90</f>
        <v>1310</v>
      </c>
      <c r="H91" t="s">
        <v>32</v>
      </c>
      <c r="I91">
        <f>ROUNDUP(I90/305 + ROUNDUP(I90/305,0) * 10%, 0)</f>
        <v>214</v>
      </c>
    </row>
    <row r="96" spans="1:12" x14ac:dyDescent="0.3">
      <c r="B96" t="s">
        <v>28</v>
      </c>
      <c r="E96" t="s">
        <v>37</v>
      </c>
      <c r="G96" t="s">
        <v>169</v>
      </c>
    </row>
    <row r="97" spans="2:7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  <c r="G97">
        <f>F97*2</f>
        <v>190</v>
      </c>
    </row>
    <row r="98" spans="2:7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  <c r="G98">
        <f t="shared" ref="G98:G102" si="8">F98*2</f>
        <v>120</v>
      </c>
    </row>
    <row r="99" spans="2:7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  <c r="G99">
        <f t="shared" si="8"/>
        <v>268</v>
      </c>
    </row>
    <row r="100" spans="2:7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  <c r="G100">
        <f t="shared" si="8"/>
        <v>248</v>
      </c>
    </row>
    <row r="101" spans="2:7" x14ac:dyDescent="0.3">
      <c r="B101" t="s">
        <v>26</v>
      </c>
      <c r="C101">
        <f>COUNTIF(G14:G88, "IDF4")</f>
        <v>10</v>
      </c>
      <c r="E101" t="s">
        <v>26</v>
      </c>
      <c r="F101">
        <f>SUMIFS($D$14:$D$88, $G$14:$G$88, "IDF4")</f>
        <v>121</v>
      </c>
      <c r="G101">
        <f t="shared" si="8"/>
        <v>242</v>
      </c>
    </row>
    <row r="102" spans="2:7" x14ac:dyDescent="0.3">
      <c r="B102" t="s">
        <v>27</v>
      </c>
      <c r="C102">
        <f>COUNTIF(G14:G88, "IDF5")</f>
        <v>10</v>
      </c>
      <c r="E102" t="s">
        <v>27</v>
      </c>
      <c r="F102">
        <f>SUMIFS($D$14:$D$88, $G$14:$G$88, "IDF5")</f>
        <v>96</v>
      </c>
      <c r="G102">
        <f t="shared" si="8"/>
        <v>192</v>
      </c>
    </row>
    <row r="106" spans="2:7" x14ac:dyDescent="0.3">
      <c r="B106" t="s">
        <v>40</v>
      </c>
    </row>
    <row r="107" spans="2:7" x14ac:dyDescent="0.3">
      <c r="B107">
        <f>(5*2+27 + 32 + 113 + 5+27*3+78*2+108)+6*16</f>
        <v>628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7CA2-3D9E-4EB2-AF47-6C89AB1F7D60}">
  <dimension ref="A1:D26"/>
  <sheetViews>
    <sheetView workbookViewId="0">
      <selection activeCell="G10" sqref="G10"/>
    </sheetView>
  </sheetViews>
  <sheetFormatPr defaultRowHeight="14.4" x14ac:dyDescent="0.3"/>
  <cols>
    <col min="2" max="2" width="21.88671875" customWidth="1"/>
    <col min="3" max="3" width="20" customWidth="1"/>
    <col min="4" max="4" width="20.5546875" customWidth="1"/>
  </cols>
  <sheetData>
    <row r="1" spans="1:4" ht="15" thickBot="1" x14ac:dyDescent="0.35">
      <c r="A1" s="11" t="s">
        <v>47</v>
      </c>
      <c r="B1" s="11" t="s">
        <v>48</v>
      </c>
      <c r="C1" s="11" t="s">
        <v>125</v>
      </c>
      <c r="D1" s="11" t="s">
        <v>49</v>
      </c>
    </row>
    <row r="2" spans="1:4" ht="15" thickBot="1" x14ac:dyDescent="0.35">
      <c r="A2" s="9">
        <v>1</v>
      </c>
      <c r="B2" s="10" t="s">
        <v>105</v>
      </c>
      <c r="C2" s="10" t="s">
        <v>50</v>
      </c>
      <c r="D2" s="10" t="s">
        <v>51</v>
      </c>
    </row>
    <row r="3" spans="1:4" ht="15" thickBot="1" x14ac:dyDescent="0.35">
      <c r="A3" s="7">
        <f>A2+1</f>
        <v>2</v>
      </c>
      <c r="B3" s="8" t="s">
        <v>106</v>
      </c>
      <c r="C3" s="8" t="s">
        <v>52</v>
      </c>
      <c r="D3" s="8" t="s">
        <v>53</v>
      </c>
    </row>
    <row r="4" spans="1:4" ht="15" thickBot="1" x14ac:dyDescent="0.35">
      <c r="A4" s="7">
        <f t="shared" ref="A4:A26" si="0">A3+1</f>
        <v>3</v>
      </c>
      <c r="B4" s="8" t="s">
        <v>107</v>
      </c>
      <c r="C4" s="8" t="s">
        <v>54</v>
      </c>
      <c r="D4" s="8" t="s">
        <v>55</v>
      </c>
    </row>
    <row r="5" spans="1:4" ht="15" thickBot="1" x14ac:dyDescent="0.35">
      <c r="A5" s="7">
        <f t="shared" si="0"/>
        <v>4</v>
      </c>
      <c r="B5" s="8" t="s">
        <v>56</v>
      </c>
      <c r="C5" s="8" t="s">
        <v>57</v>
      </c>
      <c r="D5" s="8" t="s">
        <v>58</v>
      </c>
    </row>
    <row r="6" spans="1:4" ht="15" thickBot="1" x14ac:dyDescent="0.35">
      <c r="A6" s="7">
        <f t="shared" si="0"/>
        <v>5</v>
      </c>
      <c r="B6" s="8" t="s">
        <v>59</v>
      </c>
      <c r="C6" s="8" t="s">
        <v>60</v>
      </c>
      <c r="D6" s="8" t="s">
        <v>61</v>
      </c>
    </row>
    <row r="7" spans="1:4" ht="15" thickBot="1" x14ac:dyDescent="0.35">
      <c r="A7" s="7">
        <f t="shared" si="0"/>
        <v>6</v>
      </c>
      <c r="B7" s="8" t="s">
        <v>62</v>
      </c>
      <c r="C7" s="8" t="s">
        <v>63</v>
      </c>
      <c r="D7" s="8" t="s">
        <v>64</v>
      </c>
    </row>
    <row r="8" spans="1:4" ht="15" thickBot="1" x14ac:dyDescent="0.35">
      <c r="A8" s="7">
        <f t="shared" si="0"/>
        <v>7</v>
      </c>
      <c r="B8" s="8" t="s">
        <v>65</v>
      </c>
      <c r="C8" s="8" t="s">
        <v>66</v>
      </c>
      <c r="D8" s="8" t="s">
        <v>67</v>
      </c>
    </row>
    <row r="9" spans="1:4" ht="15" thickBot="1" x14ac:dyDescent="0.35">
      <c r="A9" s="7">
        <f t="shared" si="0"/>
        <v>8</v>
      </c>
      <c r="B9" s="8" t="s">
        <v>68</v>
      </c>
      <c r="C9" s="8" t="s">
        <v>69</v>
      </c>
      <c r="D9" s="8" t="s">
        <v>70</v>
      </c>
    </row>
    <row r="10" spans="1:4" ht="15" thickBot="1" x14ac:dyDescent="0.35">
      <c r="A10" s="7">
        <f t="shared" si="0"/>
        <v>9</v>
      </c>
      <c r="B10" s="8" t="s">
        <v>108</v>
      </c>
      <c r="C10" s="8" t="s">
        <v>71</v>
      </c>
      <c r="D10" s="8" t="s">
        <v>72</v>
      </c>
    </row>
    <row r="11" spans="1:4" ht="15" thickBot="1" x14ac:dyDescent="0.35">
      <c r="A11" s="7">
        <f t="shared" si="0"/>
        <v>10</v>
      </c>
      <c r="B11" s="8" t="s">
        <v>109</v>
      </c>
      <c r="C11" s="8" t="s">
        <v>73</v>
      </c>
      <c r="D11" s="8" t="s">
        <v>74</v>
      </c>
    </row>
    <row r="12" spans="1:4" ht="15" thickBot="1" x14ac:dyDescent="0.35">
      <c r="A12" s="7">
        <f t="shared" si="0"/>
        <v>11</v>
      </c>
      <c r="B12" s="8" t="s">
        <v>110</v>
      </c>
      <c r="C12" s="8" t="s">
        <v>75</v>
      </c>
      <c r="D12" s="8" t="s">
        <v>76</v>
      </c>
    </row>
    <row r="13" spans="1:4" ht="15" thickBot="1" x14ac:dyDescent="0.35">
      <c r="A13" s="7">
        <f t="shared" si="0"/>
        <v>12</v>
      </c>
      <c r="B13" s="8" t="s">
        <v>111</v>
      </c>
      <c r="C13" s="8" t="s">
        <v>77</v>
      </c>
      <c r="D13" s="8" t="s">
        <v>78</v>
      </c>
    </row>
    <row r="14" spans="1:4" ht="15" thickBot="1" x14ac:dyDescent="0.35">
      <c r="A14" s="7">
        <f t="shared" si="0"/>
        <v>13</v>
      </c>
      <c r="B14" s="8" t="s">
        <v>112</v>
      </c>
      <c r="C14" s="8" t="s">
        <v>79</v>
      </c>
      <c r="D14" s="8" t="s">
        <v>80</v>
      </c>
    </row>
    <row r="15" spans="1:4" ht="15" thickBot="1" x14ac:dyDescent="0.35">
      <c r="A15" s="7">
        <f t="shared" si="0"/>
        <v>14</v>
      </c>
      <c r="B15" s="8" t="s">
        <v>113</v>
      </c>
      <c r="C15" s="8" t="s">
        <v>81</v>
      </c>
      <c r="D15" s="8" t="s">
        <v>82</v>
      </c>
    </row>
    <row r="16" spans="1:4" ht="15" thickBot="1" x14ac:dyDescent="0.35">
      <c r="A16" s="7">
        <f t="shared" si="0"/>
        <v>15</v>
      </c>
      <c r="B16" s="8" t="s">
        <v>114</v>
      </c>
      <c r="C16" s="8" t="s">
        <v>83</v>
      </c>
      <c r="D16" s="8" t="s">
        <v>84</v>
      </c>
    </row>
    <row r="17" spans="1:4" ht="15" thickBot="1" x14ac:dyDescent="0.35">
      <c r="A17" s="7">
        <f t="shared" si="0"/>
        <v>16</v>
      </c>
      <c r="B17" s="8" t="s">
        <v>115</v>
      </c>
      <c r="C17" s="8" t="s">
        <v>85</v>
      </c>
      <c r="D17" s="8" t="s">
        <v>86</v>
      </c>
    </row>
    <row r="18" spans="1:4" ht="15" thickBot="1" x14ac:dyDescent="0.35">
      <c r="A18" s="7">
        <f t="shared" si="0"/>
        <v>17</v>
      </c>
      <c r="B18" s="8" t="s">
        <v>116</v>
      </c>
      <c r="C18" s="8" t="s">
        <v>87</v>
      </c>
      <c r="D18" s="8" t="s">
        <v>88</v>
      </c>
    </row>
    <row r="19" spans="1:4" ht="15" thickBot="1" x14ac:dyDescent="0.35">
      <c r="A19" s="7">
        <f t="shared" si="0"/>
        <v>18</v>
      </c>
      <c r="B19" s="8" t="s">
        <v>117</v>
      </c>
      <c r="C19" s="8" t="s">
        <v>89</v>
      </c>
      <c r="D19" s="8" t="s">
        <v>90</v>
      </c>
    </row>
    <row r="20" spans="1:4" ht="15" thickBot="1" x14ac:dyDescent="0.35">
      <c r="A20" s="7">
        <f t="shared" si="0"/>
        <v>19</v>
      </c>
      <c r="B20" s="8" t="s">
        <v>118</v>
      </c>
      <c r="C20" s="8" t="s">
        <v>91</v>
      </c>
      <c r="D20" s="8" t="s">
        <v>92</v>
      </c>
    </row>
    <row r="21" spans="1:4" ht="15" thickBot="1" x14ac:dyDescent="0.35">
      <c r="A21" s="7">
        <f t="shared" si="0"/>
        <v>20</v>
      </c>
      <c r="B21" s="8" t="s">
        <v>119</v>
      </c>
      <c r="C21" s="8" t="s">
        <v>93</v>
      </c>
      <c r="D21" s="8" t="s">
        <v>94</v>
      </c>
    </row>
    <row r="22" spans="1:4" ht="15" thickBot="1" x14ac:dyDescent="0.35">
      <c r="A22" s="7">
        <f t="shared" si="0"/>
        <v>21</v>
      </c>
      <c r="B22" s="8" t="s">
        <v>120</v>
      </c>
      <c r="C22" s="8" t="s">
        <v>95</v>
      </c>
      <c r="D22" s="8" t="s">
        <v>96</v>
      </c>
    </row>
    <row r="23" spans="1:4" ht="15" thickBot="1" x14ac:dyDescent="0.35">
      <c r="A23" s="7">
        <f t="shared" si="0"/>
        <v>22</v>
      </c>
      <c r="B23" s="8" t="s">
        <v>121</v>
      </c>
      <c r="C23" s="8" t="s">
        <v>97</v>
      </c>
      <c r="D23" s="8" t="s">
        <v>98</v>
      </c>
    </row>
    <row r="24" spans="1:4" ht="15" thickBot="1" x14ac:dyDescent="0.35">
      <c r="A24" s="7">
        <f t="shared" si="0"/>
        <v>23</v>
      </c>
      <c r="B24" s="8" t="s">
        <v>122</v>
      </c>
      <c r="C24" s="8" t="s">
        <v>99</v>
      </c>
      <c r="D24" s="8" t="s">
        <v>100</v>
      </c>
    </row>
    <row r="25" spans="1:4" ht="15" thickBot="1" x14ac:dyDescent="0.35">
      <c r="A25" s="7">
        <f t="shared" si="0"/>
        <v>24</v>
      </c>
      <c r="B25" s="8" t="s">
        <v>123</v>
      </c>
      <c r="C25" s="8" t="s">
        <v>101</v>
      </c>
      <c r="D25" s="8" t="s">
        <v>102</v>
      </c>
    </row>
    <row r="26" spans="1:4" ht="15" thickBot="1" x14ac:dyDescent="0.35">
      <c r="A26" s="7">
        <f t="shared" si="0"/>
        <v>25</v>
      </c>
      <c r="B26" s="8" t="s">
        <v>124</v>
      </c>
      <c r="C26" s="8" t="s">
        <v>103</v>
      </c>
      <c r="D26" s="8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D44-F9DE-40FC-932A-19DA19B4DB91}">
  <dimension ref="A1:Q27"/>
  <sheetViews>
    <sheetView topLeftCell="A4" zoomScale="94" zoomScaleNormal="55" workbookViewId="0">
      <selection activeCell="D25" sqref="D25:N27"/>
    </sheetView>
  </sheetViews>
  <sheetFormatPr defaultRowHeight="14.4" x14ac:dyDescent="0.3"/>
  <cols>
    <col min="1" max="1" width="35" customWidth="1"/>
    <col min="2" max="2" width="11.109375" bestFit="1" customWidth="1"/>
    <col min="3" max="3" width="20.21875" customWidth="1"/>
    <col min="4" max="4" width="46.77734375" bestFit="1" customWidth="1"/>
  </cols>
  <sheetData>
    <row r="1" spans="1:4" x14ac:dyDescent="0.3">
      <c r="A1" t="s">
        <v>36</v>
      </c>
      <c r="C1">
        <v>655</v>
      </c>
    </row>
    <row r="2" spans="1:4" x14ac:dyDescent="0.3">
      <c r="A2" t="s">
        <v>39</v>
      </c>
      <c r="C2">
        <f>2*C1</f>
        <v>1310</v>
      </c>
      <c r="D2" t="s">
        <v>131</v>
      </c>
    </row>
    <row r="7" spans="1:4" ht="15.6" x14ac:dyDescent="0.3">
      <c r="A7" s="12" t="s">
        <v>140</v>
      </c>
    </row>
    <row r="8" spans="1:4" x14ac:dyDescent="0.3">
      <c r="A8" s="11" t="s">
        <v>127</v>
      </c>
      <c r="B8" s="11" t="s">
        <v>128</v>
      </c>
      <c r="C8" s="11" t="s">
        <v>129</v>
      </c>
      <c r="D8" s="11" t="s">
        <v>130</v>
      </c>
    </row>
    <row r="9" spans="1:4" x14ac:dyDescent="0.3">
      <c r="A9" s="24" t="s">
        <v>133</v>
      </c>
      <c r="B9" t="s">
        <v>139</v>
      </c>
      <c r="C9" s="21" t="s">
        <v>138</v>
      </c>
      <c r="D9" t="s">
        <v>134</v>
      </c>
    </row>
    <row r="10" spans="1:4" x14ac:dyDescent="0.3">
      <c r="A10" t="s">
        <v>135</v>
      </c>
      <c r="B10" t="s">
        <v>136</v>
      </c>
      <c r="C10" s="16" t="s">
        <v>137</v>
      </c>
      <c r="D10" t="s">
        <v>168</v>
      </c>
    </row>
    <row r="11" spans="1:4" ht="28.8" x14ac:dyDescent="0.3">
      <c r="A11" s="23" t="s">
        <v>173</v>
      </c>
      <c r="B11" t="s">
        <v>170</v>
      </c>
      <c r="C11" s="21" t="s">
        <v>171</v>
      </c>
      <c r="D11" s="22" t="s">
        <v>172</v>
      </c>
    </row>
    <row r="12" spans="1:4" ht="15.6" x14ac:dyDescent="0.3">
      <c r="A12" s="12" t="s">
        <v>132</v>
      </c>
    </row>
    <row r="13" spans="1:4" x14ac:dyDescent="0.3">
      <c r="A13" s="11" t="s">
        <v>127</v>
      </c>
      <c r="B13" s="11" t="s">
        <v>128</v>
      </c>
      <c r="C13" s="11" t="s">
        <v>129</v>
      </c>
      <c r="D13" s="11" t="s">
        <v>130</v>
      </c>
    </row>
    <row r="14" spans="1:4" x14ac:dyDescent="0.3">
      <c r="A14" s="14" t="s">
        <v>149</v>
      </c>
      <c r="B14" s="15" t="s">
        <v>155</v>
      </c>
      <c r="C14" s="16" t="s">
        <v>150</v>
      </c>
      <c r="D14" t="s">
        <v>152</v>
      </c>
    </row>
    <row r="15" spans="1:4" x14ac:dyDescent="0.3">
      <c r="A15" s="13" t="s">
        <v>151</v>
      </c>
      <c r="B15" s="15" t="s">
        <v>154</v>
      </c>
      <c r="C15" s="16" t="s">
        <v>153</v>
      </c>
      <c r="D15" t="s">
        <v>158</v>
      </c>
    </row>
    <row r="16" spans="1:4" x14ac:dyDescent="0.3">
      <c r="B16" s="15"/>
      <c r="C16" s="16"/>
    </row>
    <row r="17" spans="1:17" ht="15.6" x14ac:dyDescent="0.3">
      <c r="A17" s="12" t="s">
        <v>159</v>
      </c>
    </row>
    <row r="18" spans="1:17" x14ac:dyDescent="0.3">
      <c r="A18" s="11" t="s">
        <v>127</v>
      </c>
      <c r="B18" s="11" t="s">
        <v>128</v>
      </c>
      <c r="C18" s="11" t="s">
        <v>129</v>
      </c>
      <c r="D18" s="11" t="s">
        <v>130</v>
      </c>
    </row>
    <row r="19" spans="1:17" x14ac:dyDescent="0.3">
      <c r="A19" s="14" t="s">
        <v>164</v>
      </c>
      <c r="B19" s="15" t="s">
        <v>165</v>
      </c>
      <c r="C19" s="16" t="s">
        <v>163</v>
      </c>
      <c r="D19" t="s">
        <v>166</v>
      </c>
    </row>
    <row r="20" spans="1:17" x14ac:dyDescent="0.3">
      <c r="A20" s="13" t="s">
        <v>160</v>
      </c>
      <c r="B20" s="15" t="s">
        <v>161</v>
      </c>
      <c r="C20" s="16" t="s">
        <v>162</v>
      </c>
      <c r="D20" t="s">
        <v>167</v>
      </c>
    </row>
    <row r="22" spans="1:17" ht="15.6" x14ac:dyDescent="0.3">
      <c r="A22" s="12" t="s">
        <v>126</v>
      </c>
    </row>
    <row r="23" spans="1:17" x14ac:dyDescent="0.3">
      <c r="A23" s="11" t="s">
        <v>127</v>
      </c>
      <c r="B23" s="11" t="s">
        <v>128</v>
      </c>
      <c r="C23" s="11" t="s">
        <v>129</v>
      </c>
      <c r="D23" s="11" t="s">
        <v>130</v>
      </c>
    </row>
    <row r="24" spans="1:17" x14ac:dyDescent="0.3">
      <c r="A24" t="s">
        <v>141</v>
      </c>
      <c r="B24" s="17" t="s">
        <v>156</v>
      </c>
      <c r="C24" s="16" t="s">
        <v>145</v>
      </c>
      <c r="D24" s="1" t="s">
        <v>144</v>
      </c>
      <c r="E24" s="1"/>
      <c r="F24" s="1"/>
      <c r="G24" s="1"/>
      <c r="H24" s="1"/>
      <c r="I24" s="1"/>
      <c r="J24" s="1"/>
    </row>
    <row r="25" spans="1:17" x14ac:dyDescent="0.3">
      <c r="A25" s="13" t="s">
        <v>142</v>
      </c>
      <c r="B25" s="17" t="s">
        <v>157</v>
      </c>
      <c r="C25" s="16" t="s">
        <v>146</v>
      </c>
      <c r="D25" s="20" t="s">
        <v>143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"/>
      <c r="P25" s="1"/>
      <c r="Q25" s="1"/>
    </row>
    <row r="26" spans="1:17" x14ac:dyDescent="0.3">
      <c r="C26" s="16" t="s">
        <v>147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1"/>
      <c r="P26" s="1"/>
      <c r="Q26" s="1"/>
    </row>
    <row r="27" spans="1:17" x14ac:dyDescent="0.3">
      <c r="C27" s="16" t="s">
        <v>148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"/>
      <c r="P27" s="1"/>
      <c r="Q27" s="1"/>
    </row>
  </sheetData>
  <mergeCells count="1">
    <mergeCell ref="D25:N27"/>
  </mergeCells>
  <hyperlinks>
    <hyperlink ref="C14" r:id="rId1" xr:uid="{2C0E2546-2E3A-4840-91C6-9F130E685735}"/>
    <hyperlink ref="C15" r:id="rId2" xr:uid="{55CFC80E-4AC6-40FB-8984-283B86BF1D6E}"/>
    <hyperlink ref="C9" r:id="rId3" xr:uid="{4F395D3C-B6C9-422F-A4F6-BBDE9F92D8D4}"/>
    <hyperlink ref="C10" r:id="rId4" xr:uid="{04EBA3C9-9BB2-48EA-B7FA-5A470E553A89}"/>
    <hyperlink ref="C24" r:id="rId5" xr:uid="{1940ACB3-3B2F-46E4-9068-31F6BA2FDEE5}"/>
    <hyperlink ref="C25" r:id="rId6" xr:uid="{E463D737-C232-45F9-A0CF-532B40A0B53F}"/>
    <hyperlink ref="C26" r:id="rId7" xr:uid="{57F7B904-3E48-423B-802C-83BD2ABD15EC}"/>
    <hyperlink ref="C27" r:id="rId8" xr:uid="{61F9F295-0985-42BB-912E-BDA0C470ACEB}"/>
    <hyperlink ref="C19" r:id="rId9" xr:uid="{ECCD9621-B9CB-42F8-9CB5-9F8DEF0879E3}"/>
    <hyperlink ref="C20" r:id="rId10" xr:uid="{833F4F48-2814-4D15-AED1-A96BC35D176E}"/>
    <hyperlink ref="C11" r:id="rId11" xr:uid="{D43C90FD-EA68-47FA-9C4D-F2343600DA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calculations</vt:lpstr>
      <vt:lpstr>VLANs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Mihai Ionut Curac</cp:lastModifiedBy>
  <dcterms:created xsi:type="dcterms:W3CDTF">2015-06-05T18:17:20Z</dcterms:created>
  <dcterms:modified xsi:type="dcterms:W3CDTF">2024-05-15T22:04:18Z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2024-05-15T22:04:18Z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4b4c117f-1d3b-4ed2-a959-086539767813</vt:lpwstr>
  </property>
  <property fmtid="{D5CDD505-2E9C-101B-9397-08002B2CF9AE}" pid="8" name="MSIP_Label_5b58b62f-6f94-46bd-8089-18e64b0a9abb_ContentBits">
    <vt:lpwstr>0</vt:lpwstr>
  </property>
</Properties>
</file>