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epi\Desktop\Masterarbeit\"/>
    </mc:Choice>
  </mc:AlternateContent>
  <xr:revisionPtr revIDLastSave="0" documentId="13_ncr:1_{732E9607-3050-4D0C-8D50-DF9813D9A583}" xr6:coauthVersionLast="47" xr6:coauthVersionMax="47" xr10:uidLastSave="{00000000-0000-0000-0000-000000000000}"/>
  <bookViews>
    <workbookView xWindow="-28920" yWindow="-120" windowWidth="29040" windowHeight="15990" xr2:uid="{00000000-000D-0000-FFFF-FFFF00000000}"/>
  </bookViews>
  <sheets>
    <sheet name="Auswertung" sheetId="3" r:id="rId1"/>
    <sheet name="Umfrage zu _Tommi - das web (2)" sheetId="2" r:id="rId2"/>
  </sheets>
  <definedNames>
    <definedName name="ExterneDaten_1" localSheetId="1" hidden="1">'Umfrage zu _Tommi - das web (2)'!$A$1:$AE$22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8" i="3" l="1"/>
  <c r="J99" i="3"/>
  <c r="J97" i="3"/>
  <c r="V53" i="3"/>
  <c r="V52" i="3"/>
  <c r="V51" i="3"/>
  <c r="R52" i="3"/>
  <c r="R53" i="3"/>
  <c r="R51" i="3"/>
  <c r="N52" i="3"/>
  <c r="N53" i="3"/>
  <c r="N51" i="3"/>
  <c r="J52" i="3"/>
  <c r="J53" i="3"/>
  <c r="J51" i="3"/>
  <c r="F52" i="3"/>
  <c r="F53" i="3"/>
  <c r="F51" i="3"/>
  <c r="B52" i="3"/>
  <c r="B53" i="3"/>
  <c r="B51" i="3"/>
  <c r="J30" i="3"/>
  <c r="J31" i="3"/>
  <c r="J29" i="3"/>
  <c r="F30" i="3"/>
  <c r="F31" i="3"/>
  <c r="F29" i="3"/>
  <c r="B31" i="3"/>
  <c r="B30" i="3"/>
  <c r="B29" i="3"/>
  <c r="I24" i="2"/>
  <c r="J24" i="2"/>
  <c r="K24" i="2"/>
  <c r="L24" i="2"/>
  <c r="M24" i="2"/>
  <c r="N24" i="2"/>
  <c r="P24" i="2"/>
  <c r="R24" i="2"/>
  <c r="X24" i="2"/>
  <c r="AA24" i="2"/>
  <c r="I25" i="2"/>
  <c r="J25" i="2"/>
  <c r="K25" i="2"/>
  <c r="L25" i="2"/>
  <c r="M25" i="2"/>
  <c r="N25" i="2"/>
  <c r="P25" i="2"/>
  <c r="R25" i="2"/>
  <c r="X25" i="2"/>
  <c r="AA25" i="2"/>
  <c r="I26" i="2"/>
  <c r="J26" i="2"/>
  <c r="K26" i="2"/>
  <c r="L26" i="2"/>
  <c r="M26" i="2"/>
  <c r="N26" i="2"/>
  <c r="P26" i="2"/>
  <c r="R26" i="2"/>
  <c r="X26" i="2"/>
  <c r="AA26" i="2"/>
  <c r="H26" i="2"/>
  <c r="H25" i="2"/>
  <c r="H24" i="2"/>
  <c r="Q96" i="3"/>
  <c r="Q97" i="3"/>
  <c r="Q98" i="3"/>
  <c r="Q99" i="3"/>
  <c r="Q100" i="3"/>
  <c r="Q95" i="3"/>
  <c r="M96" i="3"/>
  <c r="M97" i="3"/>
  <c r="M98" i="3"/>
  <c r="M99" i="3"/>
  <c r="M100" i="3"/>
  <c r="M95" i="3"/>
  <c r="I96" i="3"/>
  <c r="I95" i="3"/>
  <c r="U71" i="3"/>
  <c r="U72" i="3"/>
  <c r="U70" i="3"/>
  <c r="E96" i="3"/>
  <c r="E95" i="3"/>
  <c r="Y71" i="3"/>
  <c r="Y70" i="3"/>
  <c r="Q71" i="3"/>
  <c r="Q70" i="3"/>
  <c r="M71" i="3"/>
  <c r="M70" i="3"/>
  <c r="I71" i="3"/>
  <c r="I70" i="3"/>
  <c r="E71" i="3"/>
  <c r="E72" i="3"/>
  <c r="E73" i="3"/>
  <c r="E74" i="3"/>
  <c r="E75" i="3"/>
  <c r="E76" i="3"/>
  <c r="E77" i="3"/>
  <c r="E78" i="3"/>
  <c r="E79" i="3"/>
  <c r="E70" i="3"/>
  <c r="E9" i="3"/>
  <c r="E8" i="3"/>
  <c r="Y50" i="3"/>
  <c r="Y51" i="3"/>
  <c r="Y52" i="3"/>
  <c r="Y53" i="3"/>
  <c r="Y54" i="3"/>
  <c r="U50" i="3"/>
  <c r="U51" i="3"/>
  <c r="U52" i="3"/>
  <c r="U53" i="3"/>
  <c r="U54" i="3"/>
  <c r="Q50" i="3"/>
  <c r="Q51" i="3"/>
  <c r="Q52" i="3"/>
  <c r="Q53" i="3"/>
  <c r="Q54" i="3"/>
  <c r="M50" i="3"/>
  <c r="M51" i="3"/>
  <c r="M52" i="3"/>
  <c r="M53" i="3"/>
  <c r="M54" i="3"/>
  <c r="Y49" i="3"/>
  <c r="U49" i="3"/>
  <c r="Q49" i="3"/>
  <c r="M49" i="3"/>
  <c r="I50" i="3"/>
  <c r="I51" i="3"/>
  <c r="I52" i="3"/>
  <c r="I53" i="3"/>
  <c r="I54" i="3"/>
  <c r="I49" i="3"/>
  <c r="E50" i="3"/>
  <c r="E51" i="3"/>
  <c r="E52" i="3"/>
  <c r="E53" i="3"/>
  <c r="E54" i="3"/>
  <c r="E49" i="3"/>
  <c r="M32" i="3"/>
  <c r="M31" i="3"/>
  <c r="M30" i="3"/>
  <c r="M29" i="3"/>
  <c r="M28" i="3"/>
  <c r="I28" i="3"/>
  <c r="I29" i="3"/>
  <c r="I30" i="3"/>
  <c r="I31" i="3"/>
  <c r="I32" i="3"/>
  <c r="M27" i="3"/>
  <c r="I27" i="3"/>
  <c r="E28" i="3"/>
  <c r="E29" i="3"/>
  <c r="E30" i="3"/>
  <c r="E31" i="3"/>
  <c r="E32" i="3"/>
  <c r="E27" i="3"/>
  <c r="M9" i="3"/>
  <c r="M10" i="3"/>
  <c r="M11" i="3"/>
  <c r="M8" i="3"/>
  <c r="I8" i="3"/>
  <c r="I9" i="3"/>
  <c r="I10" i="3"/>
  <c r="I1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Umfrage zu _Tommi - das web-basierte Lebensmittelspiel_" description="Verbindung mit der Abfrage 'Umfrage zu _Tommi - das web-basierte Lebensmittelspiel_' in der Arbeitsmappe." type="5" refreshedVersion="8" background="1" saveData="1">
    <dbPr connection="Provider=Microsoft.Mashup.OleDb.1;Data Source=$Workbook$;Location=&quot;Umfrage zu _Tommi - das web-basierte Lebensmittelspiel_&quot;;Extended Properties=&quot;&quot;" command="SELECT * FROM [Umfrage zu _Tommi - das web-basierte Lebensmittelspiel_]"/>
  </connection>
</connections>
</file>

<file path=xl/sharedStrings.xml><?xml version="1.0" encoding="utf-8"?>
<sst xmlns="http://schemas.openxmlformats.org/spreadsheetml/2006/main" count="514" uniqueCount="190">
  <si>
    <t>Zeitstempel</t>
  </si>
  <si>
    <t>Auf welchem Gerät spielst du das Spiel?</t>
  </si>
  <si>
    <t>Wie alt bist du?</t>
  </si>
  <si>
    <t>Auf welche Schule gehst du?</t>
  </si>
  <si>
    <t xml:space="preserve">Hast du schon mal etwas gekocht? </t>
  </si>
  <si>
    <t>Gibt es etwas zu essen, das du garnicht magst?</t>
  </si>
  <si>
    <t>Was isst du am liebsten?</t>
  </si>
  <si>
    <t>Wie gefällt dir das Aussehen von "Tommi"?</t>
  </si>
  <si>
    <t>Wie gefällt dir das Aussehen der Spielwelt?</t>
  </si>
  <si>
    <t xml:space="preserve">Wie viele Level hast du gespielt? </t>
  </si>
  <si>
    <t xml:space="preserve">Hat dir das Spielen Spaß gemacht? </t>
  </si>
  <si>
    <t>Fandst du das Spiel interessant?</t>
  </si>
  <si>
    <t>Wie schwer war das Spiel für dich?</t>
  </si>
  <si>
    <t>Warst du gelangweilt?</t>
  </si>
  <si>
    <t>Hast du die Bonus-Puzzle gespielt?</t>
  </si>
  <si>
    <t>Wenn Ja:
Wie haben dir die Bonus-Puzzle gefallen?</t>
  </si>
  <si>
    <t>Welches Level hat dir am besten gefallen?</t>
  </si>
  <si>
    <t>Wie gefällt dir das Aussehen der Karten, die du gesammelt hast?</t>
  </si>
  <si>
    <t xml:space="preserve">Welche Karte ist besser für die Umwelt? </t>
  </si>
  <si>
    <t>Welches Rezept verschwendet mehr Wasser?</t>
  </si>
  <si>
    <t>Hast du Karten ausgedruckt?</t>
  </si>
  <si>
    <t>Hast du neue Karten oder Produkte mit dem Barcode eingescannt?</t>
  </si>
  <si>
    <t>Hast du dir Rezepte aus deinen Zutaten kombiniert?</t>
  </si>
  <si>
    <t xml:space="preserve">Wie viel Spaß hat dir das Kombinieren von Karten gemacht? </t>
  </si>
  <si>
    <t>Hast du dir eine Woche mit Rezepten geplant?</t>
  </si>
  <si>
    <t>Hat alles so funktioniert wie du es dir vorgestellt hast?</t>
  </si>
  <si>
    <t>Welche Schulnote würdest du dieser Wochenplanung hinsichtlich der Umweltverschmutzung und Wasserverschwendung geben?</t>
  </si>
  <si>
    <t xml:space="preserve">Wenn du dich zwischen den beiden folgenden Gerichten entscheiden solltest, welches würdest du essen? </t>
  </si>
  <si>
    <t>Warum hast du dich so entschieden?</t>
  </si>
  <si>
    <t>Wie hat dir das Projekt allgemein gefallen?</t>
  </si>
  <si>
    <t>Was hat bei dir nicht funktioniert?</t>
  </si>
  <si>
    <t>2022/12/11 2:07:13 PM MEZ</t>
  </si>
  <si>
    <t>Computer</t>
  </si>
  <si>
    <t>11-12</t>
  </si>
  <si>
    <t>Gymnasium</t>
  </si>
  <si>
    <t>Ja</t>
  </si>
  <si>
    <t>Bohnen</t>
  </si>
  <si>
    <t>Nudeln</t>
  </si>
  <si>
    <t>Das mit den Hühnern</t>
  </si>
  <si>
    <t>Pfirsiche</t>
  </si>
  <si>
    <t>Polenta (R)</t>
  </si>
  <si>
    <t>Nein</t>
  </si>
  <si>
    <t>Alles hat so funktioniert, wie ich es wollte</t>
  </si>
  <si>
    <t/>
  </si>
  <si>
    <t>beim ersten mal waren die karten beim planen nicht da</t>
  </si>
  <si>
    <t>2022/12/11 2:11:15 PM MEZ</t>
  </si>
  <si>
    <t>Laptop</t>
  </si>
  <si>
    <t>9-10</t>
  </si>
  <si>
    <t>Realschule</t>
  </si>
  <si>
    <t>Gurken</t>
  </si>
  <si>
    <t>Pfannkuchen</t>
  </si>
  <si>
    <t>Apfel</t>
  </si>
  <si>
    <t>manchmal hat es nicht erkannt</t>
  </si>
  <si>
    <t>2022/12/12 6:38:49 PM MEZ</t>
  </si>
  <si>
    <t>PC</t>
  </si>
  <si>
    <t>Kohl</t>
  </si>
  <si>
    <t>Kartoffeln</t>
  </si>
  <si>
    <t>3</t>
  </si>
  <si>
    <t>Pute</t>
  </si>
  <si>
    <t>2022/12/13 12:38:35 PM MEZ</t>
  </si>
  <si>
    <t>Spinat</t>
  </si>
  <si>
    <t>Schokolade</t>
  </si>
  <si>
    <t>Karotten</t>
  </si>
  <si>
    <t>Huhn mit Gemüse</t>
  </si>
  <si>
    <t>Das Gericht mit Gemüse ist besser für die Umwelt</t>
  </si>
  <si>
    <t>2022/12/13 12:40:51 PM MEZ</t>
  </si>
  <si>
    <t>Schnitzel</t>
  </si>
  <si>
    <t>Ragout (L)</t>
  </si>
  <si>
    <t>2022/12/13 12:42:28 PM MEZ</t>
  </si>
  <si>
    <t>Komputer</t>
  </si>
  <si>
    <t>älter als 12</t>
  </si>
  <si>
    <t>Gans</t>
  </si>
  <si>
    <t>Huhn mit Reis</t>
  </si>
  <si>
    <t>Ich mag das Gemüse nicht</t>
  </si>
  <si>
    <t>2022/12/13 12:44:29 PM MEZ</t>
  </si>
  <si>
    <t>Rosenkohl</t>
  </si>
  <si>
    <t>Pizza</t>
  </si>
  <si>
    <t>5</t>
  </si>
  <si>
    <t>2022/12/13 12:46:36 PM MEZ</t>
  </si>
  <si>
    <t>pc</t>
  </si>
  <si>
    <t>Gemüse</t>
  </si>
  <si>
    <t>Lasagne</t>
  </si>
  <si>
    <t>2</t>
  </si>
  <si>
    <t>Manche Sachen waren nicht ganz so, wie ich es wollte</t>
  </si>
  <si>
    <t>2022/12/13 12:49:18 PM MEZ</t>
  </si>
  <si>
    <t>computerraum</t>
  </si>
  <si>
    <t>Eintopf</t>
  </si>
  <si>
    <t>alle</t>
  </si>
  <si>
    <t>2022/12/13 12:51:13 PM MEZ</t>
  </si>
  <si>
    <t>Tomaten</t>
  </si>
  <si>
    <t>Nudeln ohne Soße</t>
  </si>
  <si>
    <t>Das mit den Schweinen</t>
  </si>
  <si>
    <t>Ich mag Reis nicht</t>
  </si>
  <si>
    <t>2022/12/13 12:54:00 PM MEZ</t>
  </si>
  <si>
    <t>Rechner</t>
  </si>
  <si>
    <t>Spargetti</t>
  </si>
  <si>
    <t>Apfel Puzzel</t>
  </si>
  <si>
    <t>2022/12/13 12:57:01 PM MEZ</t>
  </si>
  <si>
    <t>Suppe</t>
  </si>
  <si>
    <t>Nutella</t>
  </si>
  <si>
    <t xml:space="preserve">Karotten </t>
  </si>
  <si>
    <t>Keins von Beiden</t>
  </si>
  <si>
    <t>Ich esse kein Hühnchen</t>
  </si>
  <si>
    <t>2022/12/13 12:59:27 PM MEZ</t>
  </si>
  <si>
    <t>spinat</t>
  </si>
  <si>
    <t>Schweinebraten</t>
  </si>
  <si>
    <t>2022/12/13 1:01:43 PM MEZ</t>
  </si>
  <si>
    <t>Grünes Gemüse</t>
  </si>
  <si>
    <t>2022/12/13 1:04:46 PM MEZ</t>
  </si>
  <si>
    <t>Karotten und Kartoffeln</t>
  </si>
  <si>
    <t>Memory</t>
  </si>
  <si>
    <t>Sieht lecker aus</t>
  </si>
  <si>
    <t>2022/12/15 1:31:57 PM MEZ</t>
  </si>
  <si>
    <t>ipad</t>
  </si>
  <si>
    <t>Grundschule</t>
  </si>
  <si>
    <t>Banane</t>
  </si>
  <si>
    <t>Nachtisch</t>
  </si>
  <si>
    <t>Eier</t>
  </si>
  <si>
    <t>Ging nicht</t>
  </si>
  <si>
    <t>Ich mag das Gemüse</t>
  </si>
  <si>
    <t>Ich mag das Spiel und das Machen von Rezepten</t>
  </si>
  <si>
    <t>ich seh manchmal nicht alles</t>
  </si>
  <si>
    <t>2022/12/17 5:20:11 PM MEZ</t>
  </si>
  <si>
    <t>Muscheln</t>
  </si>
  <si>
    <t>Ente</t>
  </si>
  <si>
    <t>Die Tomaten</t>
  </si>
  <si>
    <t>Die Karten wurden nur erkannt wenn ich sie genau in das Feld gehalten habe</t>
  </si>
  <si>
    <t>Wirklich cool und lustiger Charakter. Vorallem das Karten Kombinieren</t>
  </si>
  <si>
    <t>Ich mag Tommis Stimme nicht und manche Produkte hat der scanner nicht erkannt</t>
  </si>
  <si>
    <t>2022/12/19 7:43:55 PM MEZ</t>
  </si>
  <si>
    <t>jünger als 9</t>
  </si>
  <si>
    <t>Paprika</t>
  </si>
  <si>
    <t>Das erste</t>
  </si>
  <si>
    <t>2022/12/25 12:21:18 PM MEZ</t>
  </si>
  <si>
    <t>Blumenkohl</t>
  </si>
  <si>
    <t>Plätzchen</t>
  </si>
  <si>
    <t>2022/12/28 3:33:13 PM MEZ</t>
  </si>
  <si>
    <t>Tablet</t>
  </si>
  <si>
    <t>Fisch</t>
  </si>
  <si>
    <t>Würtschen</t>
  </si>
  <si>
    <t>Die mit den Tieren</t>
  </si>
  <si>
    <t>Ja aber manchnal hat es nicht erkannt</t>
  </si>
  <si>
    <t>2022/12/28 3:34:40 PM MEZ</t>
  </si>
  <si>
    <t>Huhn</t>
  </si>
  <si>
    <t>Auswertung</t>
  </si>
  <si>
    <t>Gerät:</t>
  </si>
  <si>
    <t>Teilnehmer:</t>
  </si>
  <si>
    <t>Alter:</t>
  </si>
  <si>
    <t>&lt; 9</t>
  </si>
  <si>
    <t>9 - 10</t>
  </si>
  <si>
    <t>11 - 12</t>
  </si>
  <si>
    <t>&gt; 12</t>
  </si>
  <si>
    <t>Bildung:</t>
  </si>
  <si>
    <t>Design</t>
  </si>
  <si>
    <t>Allgemein</t>
  </si>
  <si>
    <t>Tommi</t>
  </si>
  <si>
    <t>Spielwelt</t>
  </si>
  <si>
    <t>Karten</t>
  </si>
  <si>
    <t>Spielspaß</t>
  </si>
  <si>
    <t>Spielinteresse</t>
  </si>
  <si>
    <t>Motivation</t>
  </si>
  <si>
    <t>Herausforderung</t>
  </si>
  <si>
    <t>Langeweile</t>
  </si>
  <si>
    <t>Spaß Bonuspuzzle</t>
  </si>
  <si>
    <t>Feature Nutzung</t>
  </si>
  <si>
    <t>Drucken</t>
  </si>
  <si>
    <t>Scannen</t>
  </si>
  <si>
    <t>Planen</t>
  </si>
  <si>
    <t>Kombinieren</t>
  </si>
  <si>
    <t>Level Fortschritt</t>
  </si>
  <si>
    <t>Spaß Kombinieren</t>
  </si>
  <si>
    <t>Probleme</t>
  </si>
  <si>
    <t>Verständniss</t>
  </si>
  <si>
    <t>Zutat-Umwelt</t>
  </si>
  <si>
    <t>Rezept-Wasser</t>
  </si>
  <si>
    <t>Wochenplan</t>
  </si>
  <si>
    <t>Richtig</t>
  </si>
  <si>
    <t>Falsch</t>
  </si>
  <si>
    <t>Konsum</t>
  </si>
  <si>
    <t xml:space="preserve">Gut-Umwelt </t>
  </si>
  <si>
    <t>Schlecht-Geschmack</t>
  </si>
  <si>
    <t>Gut-Geschmack</t>
  </si>
  <si>
    <t>Schlecht - Sonstiges</t>
  </si>
  <si>
    <t>Gut - Sonstiges</t>
  </si>
  <si>
    <t>Sontiges</t>
  </si>
  <si>
    <t>Bonuspuzzle</t>
  </si>
  <si>
    <t>Avg.</t>
  </si>
  <si>
    <t>VAR</t>
  </si>
  <si>
    <t>STDABW</t>
  </si>
  <si>
    <t>Mittelschule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</si>
</sst>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8" fillId="33" borderId="0" xfId="0" applyFont="1" applyFill="1" applyAlignment="1">
      <alignment horizontal="center"/>
    </xf>
    <xf numFmtId="0" fontId="16" fillId="33" borderId="0" xfId="0" applyFont="1" applyFill="1" applyAlignment="1">
      <alignment horizontal="right"/>
    </xf>
    <xf numFmtId="0" fontId="0" fillId="33" borderId="0" xfId="0" applyFill="1" applyAlignment="1">
      <alignment horizontal="right"/>
    </xf>
    <xf numFmtId="49" fontId="0" fillId="33" borderId="0" xfId="0" applyNumberFormat="1" applyFill="1" applyAlignment="1">
      <alignment horizontal="right"/>
    </xf>
    <xf numFmtId="0" fontId="19" fillId="33" borderId="0" xfId="0" applyFont="1" applyFill="1" applyAlignment="1">
      <alignment horizontal="left"/>
    </xf>
    <xf numFmtId="49" fontId="16" fillId="33" borderId="0" xfId="0" applyNumberFormat="1" applyFont="1" applyFill="1" applyAlignment="1">
      <alignment horizontal="right"/>
    </xf>
    <xf numFmtId="164" fontId="0" fillId="33" borderId="0" xfId="42" applyNumberFormat="1" applyFont="1" applyFill="1" applyAlignment="1">
      <alignment horizontal="left"/>
    </xf>
    <xf numFmtId="164" fontId="0" fillId="33" borderId="0" xfId="42" applyNumberFormat="1" applyFont="1" applyFill="1" applyAlignment="1">
      <alignment horizontal="right"/>
    </xf>
    <xf numFmtId="2" fontId="16" fillId="33" borderId="0" xfId="0" applyNumberFormat="1" applyFont="1" applyFill="1" applyAlignment="1">
      <alignment horizontal="right"/>
    </xf>
    <xf numFmtId="0" fontId="20" fillId="33" borderId="0" xfId="0" applyFont="1" applyFill="1" applyAlignment="1">
      <alignment horizontal="right"/>
    </xf>
    <xf numFmtId="0" fontId="18" fillId="33" borderId="0" xfId="0" applyFont="1" applyFill="1" applyAlignment="1">
      <alignment horizontal="center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Prozent" xfId="42" builtinId="5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33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Gerät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B1-49C6-A72B-EDB98C65BB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B1-49C6-A72B-EDB98C65BB08}"/>
              </c:ext>
            </c:extLst>
          </c:dPt>
          <c:cat>
            <c:strRef>
              <c:f>Auswertung!$C$8:$C$9</c:f>
              <c:strCache>
                <c:ptCount val="2"/>
                <c:pt idx="0">
                  <c:v>PC</c:v>
                </c:pt>
                <c:pt idx="1">
                  <c:v>Tablet</c:v>
                </c:pt>
              </c:strCache>
            </c:strRef>
          </c:cat>
          <c:val>
            <c:numRef>
              <c:f>Auswertung!$D$8:$D$9</c:f>
              <c:numCache>
                <c:formatCode>General</c:formatCode>
                <c:ptCount val="2"/>
                <c:pt idx="0">
                  <c:v>18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0-4BCA-96C0-9C3F421BA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Spielspaß</a:t>
            </a:r>
            <a:r>
              <a:rPr lang="de-DE" baseline="0"/>
              <a:t>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Auswertung!$P$49:$P$54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3-4813-A899-5C68A8DAF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52144"/>
        <c:axId val="49952560"/>
      </c:barChart>
      <c:catAx>
        <c:axId val="4995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52560"/>
        <c:crosses val="autoZero"/>
        <c:auto val="1"/>
        <c:lblAlgn val="ctr"/>
        <c:lblOffset val="100"/>
        <c:noMultiLvlLbl val="0"/>
      </c:catAx>
      <c:valAx>
        <c:axId val="499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5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Spielspaß</a:t>
            </a:r>
            <a:r>
              <a:rPr lang="de-DE" baseline="0"/>
              <a:t>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Auswertung!$T$49:$T$54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A-4F8B-BA52-EF0662A24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52144"/>
        <c:axId val="49952560"/>
      </c:barChart>
      <c:catAx>
        <c:axId val="4995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52560"/>
        <c:crosses val="autoZero"/>
        <c:auto val="1"/>
        <c:lblAlgn val="ctr"/>
        <c:lblOffset val="100"/>
        <c:noMultiLvlLbl val="0"/>
      </c:catAx>
      <c:valAx>
        <c:axId val="499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5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Spielspaß</a:t>
            </a:r>
            <a:r>
              <a:rPr lang="de-DE" baseline="0"/>
              <a:t>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Auswertung!$X$49:$X$54</c:f>
              <c:numCache>
                <c:formatCode>General</c:formatCode>
                <c:ptCount val="6"/>
                <c:pt idx="0">
                  <c:v>12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1-433C-9F49-1A9FB9A24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52144"/>
        <c:axId val="49952560"/>
      </c:barChart>
      <c:catAx>
        <c:axId val="4995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52560"/>
        <c:crosses val="autoZero"/>
        <c:auto val="1"/>
        <c:lblAlgn val="ctr"/>
        <c:lblOffset val="100"/>
        <c:noMultiLvlLbl val="0"/>
      </c:catAx>
      <c:valAx>
        <c:axId val="499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5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Spielfortschritt (Level)</a:t>
            </a:r>
            <a:r>
              <a:rPr lang="de-DE" baseline="0"/>
              <a:t>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Auswertung!$D$70:$D$79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4-46CB-869F-FD41DE68E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52144"/>
        <c:axId val="49952560"/>
      </c:barChart>
      <c:catAx>
        <c:axId val="4995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52560"/>
        <c:crosses val="autoZero"/>
        <c:auto val="1"/>
        <c:lblAlgn val="ctr"/>
        <c:lblOffset val="100"/>
        <c:noMultiLvlLbl val="0"/>
      </c:catAx>
      <c:valAx>
        <c:axId val="499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5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Feature -</a:t>
            </a:r>
            <a:r>
              <a:rPr lang="de-DE" baseline="0"/>
              <a:t> Bonuspuzzle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E4-4602-A995-D5F264D09C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E4-4602-A995-D5F264D09C28}"/>
              </c:ext>
            </c:extLst>
          </c:dPt>
          <c:cat>
            <c:strRef>
              <c:f>Auswertung!$G$70:$G$71</c:f>
              <c:strCache>
                <c:ptCount val="2"/>
                <c:pt idx="0">
                  <c:v>Ja</c:v>
                </c:pt>
                <c:pt idx="1">
                  <c:v>Nein</c:v>
                </c:pt>
              </c:strCache>
            </c:strRef>
          </c:cat>
          <c:val>
            <c:numRef>
              <c:f>Auswertung!$H$70:$H$71</c:f>
              <c:numCache>
                <c:formatCode>General</c:formatCode>
                <c:ptCount val="2"/>
                <c:pt idx="0">
                  <c:v>21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E4-4602-A995-D5F264D09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Feature</a:t>
            </a:r>
            <a:r>
              <a:rPr lang="de-DE" baseline="0"/>
              <a:t> - Kombinieren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37-4349-AEDA-7D9D6E23D3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37-4349-AEDA-7D9D6E23D30C}"/>
              </c:ext>
            </c:extLst>
          </c:dPt>
          <c:cat>
            <c:strRef>
              <c:f>Auswertung!$K$70:$K$71</c:f>
              <c:strCache>
                <c:ptCount val="2"/>
                <c:pt idx="0">
                  <c:v>Ja</c:v>
                </c:pt>
                <c:pt idx="1">
                  <c:v>Nein</c:v>
                </c:pt>
              </c:strCache>
            </c:strRef>
          </c:cat>
          <c:val>
            <c:numRef>
              <c:f>Auswertung!$L$70:$L$71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37-4349-AEDA-7D9D6E23D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Feature -</a:t>
            </a:r>
            <a:r>
              <a:rPr lang="de-DE" baseline="0"/>
              <a:t> Drucken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00-46BB-AE36-074AD17E2B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00-46BB-AE36-074AD17E2B51}"/>
              </c:ext>
            </c:extLst>
          </c:dPt>
          <c:cat>
            <c:strRef>
              <c:f>Auswertung!$O$70:$O$71</c:f>
              <c:strCache>
                <c:ptCount val="2"/>
                <c:pt idx="0">
                  <c:v>Ja</c:v>
                </c:pt>
                <c:pt idx="1">
                  <c:v>Nein</c:v>
                </c:pt>
              </c:strCache>
            </c:strRef>
          </c:cat>
          <c:val>
            <c:numRef>
              <c:f>Auswertung!$P$70:$P$71</c:f>
              <c:numCache>
                <c:formatCode>General</c:formatCode>
                <c:ptCount val="2"/>
                <c:pt idx="0">
                  <c:v>3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00-46BB-AE36-074AD17E2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Feature - Scannen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EC-4F4B-AE52-0C4AA80BFF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EC-4F4B-AE52-0C4AA80BFF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CAA-47AC-AC61-6707C9D0C704}"/>
              </c:ext>
            </c:extLst>
          </c:dPt>
          <c:cat>
            <c:strRef>
              <c:f>Auswertung!$S$70:$S$72</c:f>
              <c:strCache>
                <c:ptCount val="3"/>
                <c:pt idx="0">
                  <c:v>Ja</c:v>
                </c:pt>
                <c:pt idx="1">
                  <c:v>Nein</c:v>
                </c:pt>
                <c:pt idx="2">
                  <c:v>Probleme</c:v>
                </c:pt>
              </c:strCache>
            </c:strRef>
          </c:cat>
          <c:val>
            <c:numRef>
              <c:f>Auswertung!$T$70:$T$72</c:f>
              <c:numCache>
                <c:formatCode>General</c:formatCode>
                <c:ptCount val="3"/>
                <c:pt idx="0">
                  <c:v>2</c:v>
                </c:pt>
                <c:pt idx="1">
                  <c:v>14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C-4F4B-AE52-0C4AA80BF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Feaure</a:t>
            </a:r>
            <a:r>
              <a:rPr lang="de-DE" baseline="0"/>
              <a:t> - Planen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C6-4FF3-A9C6-0AE40AE342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C6-4FF3-A9C6-0AE40AE34272}"/>
              </c:ext>
            </c:extLst>
          </c:dPt>
          <c:cat>
            <c:strRef>
              <c:f>Auswertung!$W$70:$W$71</c:f>
              <c:strCache>
                <c:ptCount val="2"/>
                <c:pt idx="0">
                  <c:v>Ja</c:v>
                </c:pt>
                <c:pt idx="1">
                  <c:v>Nein</c:v>
                </c:pt>
              </c:strCache>
            </c:strRef>
          </c:cat>
          <c:val>
            <c:numRef>
              <c:f>Auswertung!$X$70:$X$71</c:f>
              <c:numCache>
                <c:formatCode>General</c:formatCode>
                <c:ptCount val="2"/>
                <c:pt idx="0">
                  <c:v>18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C6-4FF3-A9C6-0AE40AE34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Verständniss - Zutaten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39-49B5-B050-BBD297ED73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39-49B5-B050-BBD297ED7324}"/>
              </c:ext>
            </c:extLst>
          </c:dPt>
          <c:cat>
            <c:strRef>
              <c:f>Auswertung!$C$95:$C$96</c:f>
              <c:strCache>
                <c:ptCount val="2"/>
                <c:pt idx="0">
                  <c:v>Richtig</c:v>
                </c:pt>
                <c:pt idx="1">
                  <c:v>Falsch</c:v>
                </c:pt>
              </c:strCache>
            </c:strRef>
          </c:cat>
          <c:val>
            <c:numRef>
              <c:f>Auswertung!$D$95:$D$96</c:f>
              <c:numCache>
                <c:formatCode>General</c:formatCode>
                <c:ptCount val="2"/>
                <c:pt idx="0">
                  <c:v>18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39-49B5-B050-BBD297ED7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Auswertung!$G$8:$G$11</c:f>
              <c:strCache>
                <c:ptCount val="4"/>
                <c:pt idx="0">
                  <c:v>&lt; 9</c:v>
                </c:pt>
                <c:pt idx="1">
                  <c:v>9 - 10</c:v>
                </c:pt>
                <c:pt idx="2">
                  <c:v>11 - 12</c:v>
                </c:pt>
                <c:pt idx="3">
                  <c:v>&gt; 12</c:v>
                </c:pt>
              </c:strCache>
            </c:strRef>
          </c:cat>
          <c:val>
            <c:numRef>
              <c:f>Auswertung!$H$8:$H$11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4F-48A9-A9C2-8CB552C15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52144"/>
        <c:axId val="49952560"/>
      </c:barChart>
      <c:catAx>
        <c:axId val="4995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52560"/>
        <c:crosses val="autoZero"/>
        <c:auto val="1"/>
        <c:lblAlgn val="ctr"/>
        <c:lblOffset val="100"/>
        <c:noMultiLvlLbl val="0"/>
      </c:catAx>
      <c:valAx>
        <c:axId val="499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5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Verständniss - Rezepte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9F-4947-A01C-5B7ECDEB95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9F-4947-A01C-5B7ECDEB9534}"/>
              </c:ext>
            </c:extLst>
          </c:dPt>
          <c:cat>
            <c:strRef>
              <c:f>Auswertung!$G$95:$G$96</c:f>
              <c:strCache>
                <c:ptCount val="2"/>
                <c:pt idx="0">
                  <c:v>Richtig</c:v>
                </c:pt>
                <c:pt idx="1">
                  <c:v>Falsch</c:v>
                </c:pt>
              </c:strCache>
            </c:strRef>
          </c:cat>
          <c:val>
            <c:numRef>
              <c:f>Auswertung!$H$95:$H$96</c:f>
              <c:numCache>
                <c:formatCode>General</c:formatCode>
                <c:ptCount val="2"/>
                <c:pt idx="0">
                  <c:v>17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9F-4947-A01C-5B7ECDEB9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Verständniss - Wochenplan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Auswertung!$L$95:$L$100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3F-4294-A7D4-FA4C52146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52144"/>
        <c:axId val="49952560"/>
      </c:barChart>
      <c:catAx>
        <c:axId val="4995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52560"/>
        <c:crosses val="autoZero"/>
        <c:auto val="1"/>
        <c:lblAlgn val="ctr"/>
        <c:lblOffset val="100"/>
        <c:noMultiLvlLbl val="0"/>
      </c:catAx>
      <c:valAx>
        <c:axId val="499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5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Konsumverhalten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B2-47D5-983E-EF4B1D1901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B2-47D5-983E-EF4B1D19013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24D-4E99-8A56-BC5E138C2EB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24D-4E99-8A56-BC5E138C2EB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24D-4E99-8A56-BC5E138C2EB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24D-4E99-8A56-BC5E138C2EB4}"/>
              </c:ext>
            </c:extLst>
          </c:dPt>
          <c:cat>
            <c:strRef>
              <c:f>Auswertung!$O$95:$O$100</c:f>
              <c:strCache>
                <c:ptCount val="6"/>
                <c:pt idx="0">
                  <c:v>Gut-Umwelt </c:v>
                </c:pt>
                <c:pt idx="1">
                  <c:v>Gut-Geschmack</c:v>
                </c:pt>
                <c:pt idx="2">
                  <c:v>Schlecht-Geschmack</c:v>
                </c:pt>
                <c:pt idx="3">
                  <c:v>Schlecht - Sonstiges</c:v>
                </c:pt>
                <c:pt idx="4">
                  <c:v>Gut - Sonstiges</c:v>
                </c:pt>
                <c:pt idx="5">
                  <c:v>Sontiges</c:v>
                </c:pt>
              </c:strCache>
            </c:strRef>
          </c:cat>
          <c:val>
            <c:numRef>
              <c:f>Auswertung!$P$95:$P$100</c:f>
              <c:numCache>
                <c:formatCode>General</c:formatCode>
                <c:ptCount val="6"/>
                <c:pt idx="0">
                  <c:v>8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B2-47D5-983E-EF4B1D190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Bildung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Auswertung!$K$8:$K$11</c:f>
              <c:strCache>
                <c:ptCount val="4"/>
                <c:pt idx="0">
                  <c:v>Grundschule</c:v>
                </c:pt>
                <c:pt idx="1">
                  <c:v>Mittelschule</c:v>
                </c:pt>
                <c:pt idx="2">
                  <c:v>Realschule</c:v>
                </c:pt>
                <c:pt idx="3">
                  <c:v>Gymnasium</c:v>
                </c:pt>
              </c:strCache>
            </c:strRef>
          </c:cat>
          <c:val>
            <c:numRef>
              <c:f>Auswertung!$L$8:$L$11</c:f>
              <c:numCache>
                <c:formatCode>General</c:formatCode>
                <c:ptCount val="4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F-48BB-8814-C7CE8CBC6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52144"/>
        <c:axId val="49952560"/>
      </c:barChart>
      <c:catAx>
        <c:axId val="4995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52560"/>
        <c:crosses val="autoZero"/>
        <c:auto val="1"/>
        <c:lblAlgn val="ctr"/>
        <c:lblOffset val="100"/>
        <c:noMultiLvlLbl val="0"/>
      </c:catAx>
      <c:valAx>
        <c:axId val="499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5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Design -</a:t>
            </a:r>
            <a:r>
              <a:rPr lang="de-DE" baseline="0"/>
              <a:t> </a:t>
            </a:r>
            <a:r>
              <a:rPr lang="de-DE"/>
              <a:t>Tommi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Auswertung!$D$27:$D$32</c:f>
              <c:numCache>
                <c:formatCode>General</c:formatCode>
                <c:ptCount val="6"/>
                <c:pt idx="0">
                  <c:v>11</c:v>
                </c:pt>
                <c:pt idx="1">
                  <c:v>9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2B-495C-9E7B-0EFFBDC2D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52144"/>
        <c:axId val="49952560"/>
      </c:barChart>
      <c:catAx>
        <c:axId val="4995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52560"/>
        <c:crosses val="autoZero"/>
        <c:auto val="1"/>
        <c:lblAlgn val="ctr"/>
        <c:lblOffset val="100"/>
        <c:noMultiLvlLbl val="0"/>
      </c:catAx>
      <c:valAx>
        <c:axId val="499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5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Design -</a:t>
            </a:r>
            <a:r>
              <a:rPr lang="de-DE" baseline="0"/>
              <a:t> Level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Auswertung!$H$27:$H$32</c:f>
              <c:numCache>
                <c:formatCode>General</c:formatCode>
                <c:ptCount val="6"/>
                <c:pt idx="0">
                  <c:v>7</c:v>
                </c:pt>
                <c:pt idx="1">
                  <c:v>10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3-4E0A-9F53-81CEC4C1A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52144"/>
        <c:axId val="49952560"/>
      </c:barChart>
      <c:catAx>
        <c:axId val="4995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52560"/>
        <c:crosses val="autoZero"/>
        <c:auto val="1"/>
        <c:lblAlgn val="ctr"/>
        <c:lblOffset val="100"/>
        <c:noMultiLvlLbl val="0"/>
      </c:catAx>
      <c:valAx>
        <c:axId val="499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5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Design -</a:t>
            </a:r>
            <a:r>
              <a:rPr lang="de-DE" baseline="0"/>
              <a:t> </a:t>
            </a:r>
            <a:r>
              <a:rPr lang="de-DE"/>
              <a:t>Karten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Auswertung!$L$27:$L$32</c:f>
              <c:numCache>
                <c:formatCode>General</c:formatCode>
                <c:ptCount val="6"/>
                <c:pt idx="0">
                  <c:v>14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6-4608-A4CB-8147762EE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52144"/>
        <c:axId val="49952560"/>
      </c:barChart>
      <c:catAx>
        <c:axId val="4995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52560"/>
        <c:crosses val="autoZero"/>
        <c:auto val="1"/>
        <c:lblAlgn val="ctr"/>
        <c:lblOffset val="100"/>
        <c:noMultiLvlLbl val="0"/>
      </c:catAx>
      <c:valAx>
        <c:axId val="499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5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Spielspaß</a:t>
            </a:r>
            <a:r>
              <a:rPr lang="de-DE" baseline="0"/>
              <a:t>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Auswertung!$D$49:$D$54</c:f>
              <c:numCache>
                <c:formatCode>General</c:formatCode>
                <c:ptCount val="6"/>
                <c:pt idx="0">
                  <c:v>10</c:v>
                </c:pt>
                <c:pt idx="1">
                  <c:v>7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C-45B4-9A4C-32439BE1B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52144"/>
        <c:axId val="49952560"/>
      </c:barChart>
      <c:catAx>
        <c:axId val="4995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52560"/>
        <c:crosses val="autoZero"/>
        <c:auto val="1"/>
        <c:lblAlgn val="ctr"/>
        <c:lblOffset val="100"/>
        <c:noMultiLvlLbl val="0"/>
      </c:catAx>
      <c:valAx>
        <c:axId val="499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5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Spielspaß</a:t>
            </a:r>
            <a:r>
              <a:rPr lang="de-DE" baseline="0"/>
              <a:t>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Auswertung!$H$49:$H$54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7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E-4742-986C-6C7FCAC58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52144"/>
        <c:axId val="49952560"/>
      </c:barChart>
      <c:catAx>
        <c:axId val="4995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52560"/>
        <c:crosses val="autoZero"/>
        <c:auto val="1"/>
        <c:lblAlgn val="ctr"/>
        <c:lblOffset val="100"/>
        <c:noMultiLvlLbl val="0"/>
      </c:catAx>
      <c:valAx>
        <c:axId val="499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5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Spielspaß</a:t>
            </a:r>
            <a:r>
              <a:rPr lang="de-DE" baseline="0"/>
              <a:t>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Auswertung!$L$49:$L$54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9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5E-4D48-B1F0-CC44410E9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52144"/>
        <c:axId val="49952560"/>
      </c:barChart>
      <c:catAx>
        <c:axId val="4995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52560"/>
        <c:crosses val="autoZero"/>
        <c:auto val="1"/>
        <c:lblAlgn val="ctr"/>
        <c:lblOffset val="100"/>
        <c:noMultiLvlLbl val="0"/>
      </c:catAx>
      <c:valAx>
        <c:axId val="499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5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11</xdr:row>
      <xdr:rowOff>85725</xdr:rowOff>
    </xdr:from>
    <xdr:to>
      <xdr:col>4</xdr:col>
      <xdr:colOff>552450</xdr:colOff>
      <xdr:row>23</xdr:row>
      <xdr:rowOff>90487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A072B60-62CD-BEA0-BADA-60F962D4B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233363</xdr:colOff>
      <xdr:row>11</xdr:row>
      <xdr:rowOff>100012</xdr:rowOff>
    </xdr:from>
    <xdr:to>
      <xdr:col>9</xdr:col>
      <xdr:colOff>419101</xdr:colOff>
      <xdr:row>23</xdr:row>
      <xdr:rowOff>114300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662CD6F-63C0-90D8-F615-C7C670940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704850</xdr:colOff>
      <xdr:row>11</xdr:row>
      <xdr:rowOff>66675</xdr:rowOff>
    </xdr:from>
    <xdr:to>
      <xdr:col>13</xdr:col>
      <xdr:colOff>671513</xdr:colOff>
      <xdr:row>23</xdr:row>
      <xdr:rowOff>80963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672608AA-B36B-40BB-A949-32A4FA664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342900</xdr:colOff>
      <xdr:row>32</xdr:row>
      <xdr:rowOff>180975</xdr:rowOff>
    </xdr:from>
    <xdr:to>
      <xdr:col>5</xdr:col>
      <xdr:colOff>347663</xdr:colOff>
      <xdr:row>45</xdr:row>
      <xdr:rowOff>4763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5E3A919B-C31A-4C9E-997F-66B532797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676275</xdr:colOff>
      <xdr:row>33</xdr:row>
      <xdr:rowOff>0</xdr:rowOff>
    </xdr:from>
    <xdr:to>
      <xdr:col>10</xdr:col>
      <xdr:colOff>100013</xdr:colOff>
      <xdr:row>45</xdr:row>
      <xdr:rowOff>14288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44FB6D3D-700F-42F5-8042-78997F642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447675</xdr:colOff>
      <xdr:row>33</xdr:row>
      <xdr:rowOff>0</xdr:rowOff>
    </xdr:from>
    <xdr:to>
      <xdr:col>14</xdr:col>
      <xdr:colOff>414338</xdr:colOff>
      <xdr:row>45</xdr:row>
      <xdr:rowOff>14288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85BAD275-6AA5-4079-BCD2-B59B3DCBAF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54</xdr:row>
      <xdr:rowOff>133350</xdr:rowOff>
    </xdr:from>
    <xdr:to>
      <xdr:col>4</xdr:col>
      <xdr:colOff>390525</xdr:colOff>
      <xdr:row>66</xdr:row>
      <xdr:rowOff>147638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5BA6726A-6CBC-4819-B803-DBCDA8B9F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54</xdr:row>
      <xdr:rowOff>114300</xdr:rowOff>
    </xdr:from>
    <xdr:to>
      <xdr:col>8</xdr:col>
      <xdr:colOff>571500</xdr:colOff>
      <xdr:row>66</xdr:row>
      <xdr:rowOff>128588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BDFBF056-21C9-4907-ADFF-AF0472376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47625</xdr:colOff>
      <xdr:row>54</xdr:row>
      <xdr:rowOff>57150</xdr:rowOff>
    </xdr:from>
    <xdr:to>
      <xdr:col>12</xdr:col>
      <xdr:colOff>400050</xdr:colOff>
      <xdr:row>66</xdr:row>
      <xdr:rowOff>71438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D89E1C4A-F9F8-44F4-8C48-4B8235957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581025</xdr:colOff>
      <xdr:row>54</xdr:row>
      <xdr:rowOff>57150</xdr:rowOff>
    </xdr:from>
    <xdr:to>
      <xdr:col>16</xdr:col>
      <xdr:colOff>76200</xdr:colOff>
      <xdr:row>66</xdr:row>
      <xdr:rowOff>71438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5C1353E4-9F34-486F-807E-CA128DE07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314325</xdr:colOff>
      <xdr:row>54</xdr:row>
      <xdr:rowOff>57150</xdr:rowOff>
    </xdr:from>
    <xdr:to>
      <xdr:col>20</xdr:col>
      <xdr:colOff>123825</xdr:colOff>
      <xdr:row>66</xdr:row>
      <xdr:rowOff>71438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D742870F-DEF3-4743-875A-F8994791B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333375</xdr:colOff>
      <xdr:row>54</xdr:row>
      <xdr:rowOff>57150</xdr:rowOff>
    </xdr:from>
    <xdr:to>
      <xdr:col>24</xdr:col>
      <xdr:colOff>142875</xdr:colOff>
      <xdr:row>66</xdr:row>
      <xdr:rowOff>71438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8758BE33-0409-4CF8-8E93-9351C9F53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561975</xdr:colOff>
      <xdr:row>79</xdr:row>
      <xdr:rowOff>85725</xdr:rowOff>
    </xdr:from>
    <xdr:to>
      <xdr:col>4</xdr:col>
      <xdr:colOff>190500</xdr:colOff>
      <xdr:row>91</xdr:row>
      <xdr:rowOff>100013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5989E656-833F-443B-AA0E-19C5EDA25F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476250</xdr:colOff>
      <xdr:row>79</xdr:row>
      <xdr:rowOff>85725</xdr:rowOff>
    </xdr:from>
    <xdr:to>
      <xdr:col>8</xdr:col>
      <xdr:colOff>200025</xdr:colOff>
      <xdr:row>91</xdr:row>
      <xdr:rowOff>90487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AE710056-A84E-4E5B-A552-E943C92DA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581025</xdr:colOff>
      <xdr:row>79</xdr:row>
      <xdr:rowOff>57150</xdr:rowOff>
    </xdr:from>
    <xdr:to>
      <xdr:col>12</xdr:col>
      <xdr:colOff>85725</xdr:colOff>
      <xdr:row>91</xdr:row>
      <xdr:rowOff>61912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912D7F70-840D-4C11-9B7F-CF30B515C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552450</xdr:colOff>
      <xdr:row>79</xdr:row>
      <xdr:rowOff>85725</xdr:rowOff>
    </xdr:from>
    <xdr:to>
      <xdr:col>15</xdr:col>
      <xdr:colOff>723900</xdr:colOff>
      <xdr:row>91</xdr:row>
      <xdr:rowOff>90487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141F973C-D925-4DB6-9642-54752B796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533400</xdr:colOff>
      <xdr:row>79</xdr:row>
      <xdr:rowOff>85725</xdr:rowOff>
    </xdr:from>
    <xdr:to>
      <xdr:col>20</xdr:col>
      <xdr:colOff>257175</xdr:colOff>
      <xdr:row>91</xdr:row>
      <xdr:rowOff>90487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6A11B82F-1E2D-4B20-A0A1-F7C7A856D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0</xdr:colOff>
      <xdr:row>79</xdr:row>
      <xdr:rowOff>57150</xdr:rowOff>
    </xdr:from>
    <xdr:to>
      <xdr:col>24</xdr:col>
      <xdr:colOff>485775</xdr:colOff>
      <xdr:row>91</xdr:row>
      <xdr:rowOff>61912</xdr:rowOff>
    </xdr:to>
    <xdr:graphicFrame macro="">
      <xdr:nvGraphicFramePr>
        <xdr:cNvPr id="26" name="Diagramm 25">
          <a:extLst>
            <a:ext uri="{FF2B5EF4-FFF2-40B4-BE49-F238E27FC236}">
              <a16:creationId xmlns:a16="http://schemas.microsoft.com/office/drawing/2014/main" id="{B39D5E1B-5179-4FE5-AD5F-85A8B7AC2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744682</xdr:colOff>
      <xdr:row>103</xdr:row>
      <xdr:rowOff>8659</xdr:rowOff>
    </xdr:from>
    <xdr:to>
      <xdr:col>4</xdr:col>
      <xdr:colOff>286616</xdr:colOff>
      <xdr:row>115</xdr:row>
      <xdr:rowOff>13421</xdr:rowOff>
    </xdr:to>
    <xdr:graphicFrame macro="">
      <xdr:nvGraphicFramePr>
        <xdr:cNvPr id="30" name="Diagramm 29">
          <a:extLst>
            <a:ext uri="{FF2B5EF4-FFF2-40B4-BE49-F238E27FC236}">
              <a16:creationId xmlns:a16="http://schemas.microsoft.com/office/drawing/2014/main" id="{9DBC0269-2418-4756-9633-B191554F8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519545</xdr:colOff>
      <xdr:row>103</xdr:row>
      <xdr:rowOff>34637</xdr:rowOff>
    </xdr:from>
    <xdr:to>
      <xdr:col>8</xdr:col>
      <xdr:colOff>243320</xdr:colOff>
      <xdr:row>115</xdr:row>
      <xdr:rowOff>39399</xdr:rowOff>
    </xdr:to>
    <xdr:graphicFrame macro="">
      <xdr:nvGraphicFramePr>
        <xdr:cNvPr id="31" name="Diagramm 30">
          <a:extLst>
            <a:ext uri="{FF2B5EF4-FFF2-40B4-BE49-F238E27FC236}">
              <a16:creationId xmlns:a16="http://schemas.microsoft.com/office/drawing/2014/main" id="{38EDFB3C-8493-4E8F-B35E-3F5A6D458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476250</xdr:colOff>
      <xdr:row>103</xdr:row>
      <xdr:rowOff>34636</xdr:rowOff>
    </xdr:from>
    <xdr:to>
      <xdr:col>12</xdr:col>
      <xdr:colOff>446377</xdr:colOff>
      <xdr:row>115</xdr:row>
      <xdr:rowOff>48924</xdr:rowOff>
    </xdr:to>
    <xdr:graphicFrame macro="">
      <xdr:nvGraphicFramePr>
        <xdr:cNvPr id="32" name="Diagramm 31">
          <a:extLst>
            <a:ext uri="{FF2B5EF4-FFF2-40B4-BE49-F238E27FC236}">
              <a16:creationId xmlns:a16="http://schemas.microsoft.com/office/drawing/2014/main" id="{74FD4967-51C6-43C3-8D6B-BBB87C5DC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0</xdr:colOff>
      <xdr:row>103</xdr:row>
      <xdr:rowOff>0</xdr:rowOff>
    </xdr:from>
    <xdr:to>
      <xdr:col>16</xdr:col>
      <xdr:colOff>363682</xdr:colOff>
      <xdr:row>115</xdr:row>
      <xdr:rowOff>4762</xdr:rowOff>
    </xdr:to>
    <xdr:graphicFrame macro="">
      <xdr:nvGraphicFramePr>
        <xdr:cNvPr id="34" name="Diagramm 33">
          <a:extLst>
            <a:ext uri="{FF2B5EF4-FFF2-40B4-BE49-F238E27FC236}">
              <a16:creationId xmlns:a16="http://schemas.microsoft.com/office/drawing/2014/main" id="{7E9F8F9B-3CBB-454A-9708-43DC653FF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0000000-0016-0000-0100-000000000000}" autoFormatId="16" applyNumberFormats="0" applyBorderFormats="0" applyFontFormats="0" applyPatternFormats="0" applyAlignmentFormats="0" applyWidthHeightFormats="0">
  <queryTableRefresh nextId="32">
    <queryTableFields count="31">
      <queryTableField id="1" name="Zeitstempel" tableColumnId="1"/>
      <queryTableField id="2" name="Auf welchem Gerät spielst du das Spiel?" tableColumnId="2"/>
      <queryTableField id="3" name="Wie alt bist du?" tableColumnId="3"/>
      <queryTableField id="4" name="Auf welche Schule gehst du?" tableColumnId="4"/>
      <queryTableField id="5" name="Hast du schon mal etwas gekocht? " tableColumnId="5"/>
      <queryTableField id="6" name="Gibt es etwas zu essen, das du garnicht magst?" tableColumnId="6"/>
      <queryTableField id="7" name="Was isst du am liebsten?" tableColumnId="7"/>
      <queryTableField id="8" name="Wie gefällt dir das Aussehen von &quot;Tommi&quot;?" tableColumnId="8"/>
      <queryTableField id="9" name="Wie gefällt dir das Aussehen der Spielwelt?" tableColumnId="9"/>
      <queryTableField id="10" name="Wie viele Level hast du gespielt? " tableColumnId="10"/>
      <queryTableField id="11" name="Hat dir das Spielen Spaß gemacht? " tableColumnId="11"/>
      <queryTableField id="12" name="Fandst du das Spiel interessant?" tableColumnId="12"/>
      <queryTableField id="13" name="Wie schwer war das Spiel für dich?" tableColumnId="13"/>
      <queryTableField id="14" name="Warst du gelangweilt?" tableColumnId="14"/>
      <queryTableField id="15" name="Hast du die Bonus-Puzzle gespielt?" tableColumnId="15"/>
      <queryTableField id="16" name="Wenn Ja:_x000a_Wie haben dir die Bonus-Puzzle gefallen?" tableColumnId="16"/>
      <queryTableField id="17" name="Welches Level hat dir am besten gefallen?" tableColumnId="17"/>
      <queryTableField id="18" name="Wie gefällt dir das Aussehen der Karten, die du gesammelt hast?" tableColumnId="18"/>
      <queryTableField id="19" name="Welche Karte ist besser für die Umwelt? " tableColumnId="19"/>
      <queryTableField id="20" name="Welches Rezept verschwendet mehr Wasser?" tableColumnId="20"/>
      <queryTableField id="21" name="Hast du Karten ausgedruckt?" tableColumnId="21"/>
      <queryTableField id="22" name="Hast du neue Karten oder Produkte mit dem Barcode eingescannt?" tableColumnId="22"/>
      <queryTableField id="23" name="Hast du dir Rezepte aus deinen Zutaten kombiniert?" tableColumnId="23"/>
      <queryTableField id="24" name="Wie viel Spaß hat dir das Kombinieren von Karten gemacht? " tableColumnId="24"/>
      <queryTableField id="25" name="Hast du dir eine Woche mit Rezepten geplant?" tableColumnId="25"/>
      <queryTableField id="26" name="Hat alles so funktioniert wie du es dir vorgestellt hast?" tableColumnId="26"/>
      <queryTableField id="27" name="Welche Schulnote würdest du dieser Wochenplanung hinsichtlich der Umweltverschmutzung und Wasserverschwendung geben?" tableColumnId="27"/>
      <queryTableField id="28" name="Wenn du dich zwischen den beiden folgenden Gerichten entscheiden solltest, welches würdest du essen? " tableColumnId="28"/>
      <queryTableField id="29" name="Warum hast du dich so entschieden?" tableColumnId="29"/>
      <queryTableField id="30" name="Wie hat dir das Projekt allgemein gefallen?" tableColumnId="30"/>
      <queryTableField id="31" name="Was hat bei dir nicht funktioniert?" tableColumnId="3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Umfrage_zu__Tommi___das_web_basierte_Lebensmittelspiel_" displayName="Umfrage_zu__Tommi___das_web_basierte_Lebensmittelspiel_" ref="A1:AE22" tableType="queryTable" totalsRowShown="0" headerRowDxfId="32" dataDxfId="31">
  <autoFilter ref="A1:AE22" xr:uid="{00000000-0009-0000-0100-000001000000}"/>
  <sortState xmlns:xlrd2="http://schemas.microsoft.com/office/spreadsheetml/2017/richdata2" ref="A2:AE22">
    <sortCondition ref="AB1:AB22"/>
  </sortState>
  <tableColumns count="31">
    <tableColumn id="1" xr3:uid="{00000000-0010-0000-0000-000001000000}" uniqueName="1" name="Zeitstempel" queryTableFieldId="1" dataDxfId="30"/>
    <tableColumn id="2" xr3:uid="{00000000-0010-0000-0000-000002000000}" uniqueName="2" name="Auf welchem Gerät spielst du das Spiel?" queryTableFieldId="2" dataDxfId="29"/>
    <tableColumn id="3" xr3:uid="{00000000-0010-0000-0000-000003000000}" uniqueName="3" name="Wie alt bist du?" queryTableFieldId="3" dataDxfId="28"/>
    <tableColumn id="4" xr3:uid="{00000000-0010-0000-0000-000004000000}" uniqueName="4" name="Auf welche Schule gehst du?" queryTableFieldId="4" dataDxfId="27"/>
    <tableColumn id="5" xr3:uid="{00000000-0010-0000-0000-000005000000}" uniqueName="5" name="Hast du schon mal etwas gekocht? " queryTableFieldId="5" dataDxfId="26"/>
    <tableColumn id="6" xr3:uid="{00000000-0010-0000-0000-000006000000}" uniqueName="6" name="Gibt es etwas zu essen, das du garnicht magst?" queryTableFieldId="6" dataDxfId="25"/>
    <tableColumn id="7" xr3:uid="{00000000-0010-0000-0000-000007000000}" uniqueName="7" name="Was isst du am liebsten?" queryTableFieldId="7" dataDxfId="24"/>
    <tableColumn id="8" xr3:uid="{00000000-0010-0000-0000-000008000000}" uniqueName="8" name="Wie gefällt dir das Aussehen von &quot;Tommi&quot;?" queryTableFieldId="8" dataDxfId="23"/>
    <tableColumn id="9" xr3:uid="{00000000-0010-0000-0000-000009000000}" uniqueName="9" name="Wie gefällt dir das Aussehen der Spielwelt?" queryTableFieldId="9" dataDxfId="22"/>
    <tableColumn id="10" xr3:uid="{00000000-0010-0000-0000-00000A000000}" uniqueName="10" name="Wie viele Level hast du gespielt? " queryTableFieldId="10" dataDxfId="21"/>
    <tableColumn id="11" xr3:uid="{00000000-0010-0000-0000-00000B000000}" uniqueName="11" name="Hat dir das Spielen Spaß gemacht? " queryTableFieldId="11" dataDxfId="20"/>
    <tableColumn id="12" xr3:uid="{00000000-0010-0000-0000-00000C000000}" uniqueName="12" name="Fandst du das Spiel interessant?" queryTableFieldId="12" dataDxfId="19"/>
    <tableColumn id="13" xr3:uid="{00000000-0010-0000-0000-00000D000000}" uniqueName="13" name="Wie schwer war das Spiel für dich?" queryTableFieldId="13" dataDxfId="18"/>
    <tableColumn id="14" xr3:uid="{00000000-0010-0000-0000-00000E000000}" uniqueName="14" name="Warst du gelangweilt?" queryTableFieldId="14" dataDxfId="17"/>
    <tableColumn id="15" xr3:uid="{00000000-0010-0000-0000-00000F000000}" uniqueName="15" name="Hast du die Bonus-Puzzle gespielt?" queryTableFieldId="15" dataDxfId="16"/>
    <tableColumn id="16" xr3:uid="{00000000-0010-0000-0000-000010000000}" uniqueName="16" name="Wenn Ja:_x000a_Wie haben dir die Bonus-Puzzle gefallen?" queryTableFieldId="16" dataDxfId="15"/>
    <tableColumn id="17" xr3:uid="{00000000-0010-0000-0000-000011000000}" uniqueName="17" name="Welches Level hat dir am besten gefallen?" queryTableFieldId="17" dataDxfId="14"/>
    <tableColumn id="18" xr3:uid="{00000000-0010-0000-0000-000012000000}" uniqueName="18" name="Wie gefällt dir das Aussehen der Karten, die du gesammelt hast?" queryTableFieldId="18" dataDxfId="13"/>
    <tableColumn id="19" xr3:uid="{00000000-0010-0000-0000-000013000000}" uniqueName="19" name="Welche Karte ist besser für die Umwelt? " queryTableFieldId="19" dataDxfId="12"/>
    <tableColumn id="20" xr3:uid="{00000000-0010-0000-0000-000014000000}" uniqueName="20" name="Welches Rezept verschwendet mehr Wasser?" queryTableFieldId="20" dataDxfId="11"/>
    <tableColumn id="21" xr3:uid="{00000000-0010-0000-0000-000015000000}" uniqueName="21" name="Hast du Karten ausgedruckt?" queryTableFieldId="21" dataDxfId="10"/>
    <tableColumn id="22" xr3:uid="{00000000-0010-0000-0000-000016000000}" uniqueName="22" name="Hast du neue Karten oder Produkte mit dem Barcode eingescannt?" queryTableFieldId="22" dataDxfId="9"/>
    <tableColumn id="23" xr3:uid="{00000000-0010-0000-0000-000017000000}" uniqueName="23" name="Hast du dir Rezepte aus deinen Zutaten kombiniert?" queryTableFieldId="23" dataDxfId="8"/>
    <tableColumn id="24" xr3:uid="{00000000-0010-0000-0000-000018000000}" uniqueName="24" name="Wie viel Spaß hat dir das Kombinieren von Karten gemacht? " queryTableFieldId="24" dataDxfId="7"/>
    <tableColumn id="25" xr3:uid="{00000000-0010-0000-0000-000019000000}" uniqueName="25" name="Hast du dir eine Woche mit Rezepten geplant?" queryTableFieldId="25" dataDxfId="6"/>
    <tableColumn id="26" xr3:uid="{00000000-0010-0000-0000-00001A000000}" uniqueName="26" name="Hat alles so funktioniert wie du es dir vorgestellt hast?" queryTableFieldId="26" dataDxfId="5"/>
    <tableColumn id="27" xr3:uid="{00000000-0010-0000-0000-00001B000000}" uniqueName="27" name="Welche Schulnote würdest du dieser Wochenplanung hinsichtlich der Umweltverschmutzung und Wasserverschwendung geben?" queryTableFieldId="27" dataDxfId="4"/>
    <tableColumn id="28" xr3:uid="{00000000-0010-0000-0000-00001C000000}" uniqueName="28" name="Wenn du dich zwischen den beiden folgenden Gerichten entscheiden solltest, welches würdest du essen? " queryTableFieldId="28" dataDxfId="3"/>
    <tableColumn id="29" xr3:uid="{00000000-0010-0000-0000-00001D000000}" uniqueName="29" name="Warum hast du dich so entschieden?" queryTableFieldId="29" dataDxfId="2"/>
    <tableColumn id="30" xr3:uid="{00000000-0010-0000-0000-00001E000000}" uniqueName="30" name="Wie hat dir das Projekt allgemein gefallen?" queryTableFieldId="30" dataDxfId="1"/>
    <tableColumn id="31" xr3:uid="{00000000-0010-0000-0000-00001F000000}" uniqueName="31" name="Was hat bei dir nicht funktioniert?" queryTableFieldId="31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Y100"/>
  <sheetViews>
    <sheetView tabSelected="1" topLeftCell="A89" zoomScale="125" workbookViewId="0">
      <selection activeCell="K9" sqref="K9"/>
    </sheetView>
  </sheetViews>
  <sheetFormatPr baseColWidth="10" defaultRowHeight="15" x14ac:dyDescent="0.25"/>
  <cols>
    <col min="1" max="1" width="11.42578125" style="3"/>
    <col min="2" max="2" width="11.42578125" style="2"/>
    <col min="3" max="3" width="14.140625" style="3" customWidth="1"/>
    <col min="4" max="5" width="11.42578125" style="3"/>
    <col min="6" max="6" width="13.42578125" style="2" customWidth="1"/>
    <col min="7" max="9" width="11.42578125" style="3"/>
    <col min="10" max="10" width="16.7109375" style="2" customWidth="1"/>
    <col min="11" max="11" width="14.7109375" style="3" customWidth="1"/>
    <col min="12" max="13" width="11.42578125" style="3"/>
    <col min="14" max="14" width="11.42578125" style="2" customWidth="1"/>
    <col min="15" max="15" width="16.140625" style="3" customWidth="1"/>
    <col min="16" max="17" width="11.42578125" style="3"/>
    <col min="18" max="18" width="11.42578125" style="2" customWidth="1"/>
    <col min="19" max="19" width="11.42578125" style="3" customWidth="1"/>
    <col min="20" max="21" width="11.42578125" style="3"/>
    <col min="22" max="22" width="11.7109375" style="2" customWidth="1"/>
    <col min="23" max="16384" width="11.42578125" style="3"/>
  </cols>
  <sheetData>
    <row r="3" spans="2:13" ht="23.25" x14ac:dyDescent="0.35">
      <c r="B3" s="11" t="s">
        <v>144</v>
      </c>
      <c r="C3" s="11"/>
      <c r="D3" s="3" t="s">
        <v>146</v>
      </c>
      <c r="E3" s="3">
        <v>21</v>
      </c>
    </row>
    <row r="4" spans="2:13" ht="23.25" x14ac:dyDescent="0.35">
      <c r="B4" s="1"/>
      <c r="C4" s="1"/>
    </row>
    <row r="5" spans="2:13" ht="23.25" x14ac:dyDescent="0.35">
      <c r="B5" s="1"/>
      <c r="C5" s="1"/>
    </row>
    <row r="6" spans="2:13" ht="23.25" x14ac:dyDescent="0.35">
      <c r="B6" s="5" t="s">
        <v>154</v>
      </c>
      <c r="C6" s="1"/>
    </row>
    <row r="8" spans="2:13" x14ac:dyDescent="0.25">
      <c r="B8" s="2" t="s">
        <v>145</v>
      </c>
      <c r="C8" s="3" t="s">
        <v>54</v>
      </c>
      <c r="D8" s="3">
        <v>18</v>
      </c>
      <c r="E8" s="7">
        <f>D8/SUM($D$8:$D$9)</f>
        <v>0.8571428571428571</v>
      </c>
      <c r="F8" s="2" t="s">
        <v>147</v>
      </c>
      <c r="G8" s="3" t="s">
        <v>148</v>
      </c>
      <c r="H8" s="3">
        <v>1</v>
      </c>
      <c r="I8" s="7">
        <f>H8/SUM($H$8:$H$11)</f>
        <v>4.7619047619047616E-2</v>
      </c>
      <c r="J8" s="2" t="s">
        <v>152</v>
      </c>
      <c r="K8" s="3" t="s">
        <v>114</v>
      </c>
      <c r="L8" s="3">
        <v>3</v>
      </c>
      <c r="M8" s="7">
        <f>L8/SUM($L$8:$L$11)</f>
        <v>0.14285714285714285</v>
      </c>
    </row>
    <row r="9" spans="2:13" x14ac:dyDescent="0.25">
      <c r="C9" s="3" t="s">
        <v>137</v>
      </c>
      <c r="D9" s="3">
        <v>3</v>
      </c>
      <c r="E9" s="7">
        <f>D9/SUM($D$8:$D$9)</f>
        <v>0.14285714285714285</v>
      </c>
      <c r="G9" s="4" t="s">
        <v>149</v>
      </c>
      <c r="H9" s="3">
        <v>4</v>
      </c>
      <c r="I9" s="7">
        <f t="shared" ref="I9:I11" si="0">H9/SUM($H$8:$H$11)</f>
        <v>0.19047619047619047</v>
      </c>
      <c r="K9" s="3" t="s">
        <v>189</v>
      </c>
      <c r="L9" s="3">
        <v>0</v>
      </c>
      <c r="M9" s="7">
        <f>L9/SUM($L$8:$L$11)</f>
        <v>0</v>
      </c>
    </row>
    <row r="10" spans="2:13" x14ac:dyDescent="0.25">
      <c r="G10" s="4" t="s">
        <v>150</v>
      </c>
      <c r="H10" s="3">
        <v>12</v>
      </c>
      <c r="I10" s="7">
        <f t="shared" si="0"/>
        <v>0.5714285714285714</v>
      </c>
      <c r="K10" s="3" t="s">
        <v>48</v>
      </c>
      <c r="L10" s="3">
        <v>3</v>
      </c>
      <c r="M10" s="7">
        <f>L10/SUM($L$8:$L$11)</f>
        <v>0.14285714285714285</v>
      </c>
    </row>
    <row r="11" spans="2:13" x14ac:dyDescent="0.25">
      <c r="G11" s="3" t="s">
        <v>151</v>
      </c>
      <c r="H11" s="3">
        <v>4</v>
      </c>
      <c r="I11" s="7">
        <f t="shared" si="0"/>
        <v>0.19047619047619047</v>
      </c>
      <c r="K11" s="3" t="s">
        <v>34</v>
      </c>
      <c r="L11" s="3">
        <v>15</v>
      </c>
      <c r="M11" s="7">
        <f>L11/SUM($L$8:$L$11)</f>
        <v>0.7142857142857143</v>
      </c>
    </row>
    <row r="25" spans="1:13" ht="18.75" x14ac:dyDescent="0.3">
      <c r="B25" s="5" t="s">
        <v>153</v>
      </c>
    </row>
    <row r="27" spans="1:13" x14ac:dyDescent="0.25">
      <c r="B27" s="2" t="s">
        <v>155</v>
      </c>
      <c r="C27" s="3">
        <v>1</v>
      </c>
      <c r="D27" s="3">
        <v>11</v>
      </c>
      <c r="E27" s="8">
        <f>D27/SUM($D$27:$D$32)</f>
        <v>0.52380952380952384</v>
      </c>
      <c r="F27" s="2" t="s">
        <v>156</v>
      </c>
      <c r="G27" s="3">
        <v>1</v>
      </c>
      <c r="H27" s="3">
        <v>7</v>
      </c>
      <c r="I27" s="8">
        <f>H27/SUM($H$27:$H$32)</f>
        <v>0.33333333333333331</v>
      </c>
      <c r="J27" s="2" t="s">
        <v>157</v>
      </c>
      <c r="K27" s="3">
        <v>1</v>
      </c>
      <c r="L27" s="3">
        <v>14</v>
      </c>
      <c r="M27" s="8">
        <f>L27/SUM($L$27:$L$32)</f>
        <v>0.66666666666666663</v>
      </c>
    </row>
    <row r="28" spans="1:13" x14ac:dyDescent="0.25">
      <c r="C28" s="3">
        <v>2</v>
      </c>
      <c r="D28" s="3">
        <v>9</v>
      </c>
      <c r="E28" s="8">
        <f t="shared" ref="E28:E32" si="1">D28/SUM($D$27:$D$32)</f>
        <v>0.42857142857142855</v>
      </c>
      <c r="G28" s="3">
        <v>2</v>
      </c>
      <c r="H28" s="3">
        <v>10</v>
      </c>
      <c r="I28" s="8">
        <f t="shared" ref="I28:I32" si="2">H28/SUM($H$27:$H$32)</f>
        <v>0.47619047619047616</v>
      </c>
      <c r="K28" s="3">
        <v>2</v>
      </c>
      <c r="L28" s="3">
        <v>5</v>
      </c>
      <c r="M28" s="8">
        <f t="shared" ref="M28:M32" si="3">L28/SUM($L$27:$L$32)</f>
        <v>0.23809523809523808</v>
      </c>
    </row>
    <row r="29" spans="1:13" x14ac:dyDescent="0.25">
      <c r="A29" s="10" t="s">
        <v>186</v>
      </c>
      <c r="B29" s="9">
        <f>'Umfrage zu _Tommi - das web (2)'!H24</f>
        <v>1.5238095238095237</v>
      </c>
      <c r="C29" s="3">
        <v>3</v>
      </c>
      <c r="D29" s="3">
        <v>1</v>
      </c>
      <c r="E29" s="8">
        <f t="shared" si="1"/>
        <v>4.7619047619047616E-2</v>
      </c>
      <c r="F29" s="9">
        <f>'Umfrage zu _Tommi - das web (2)'!I24</f>
        <v>1.9047619047619047</v>
      </c>
      <c r="G29" s="3">
        <v>3</v>
      </c>
      <c r="H29" s="3">
        <v>3</v>
      </c>
      <c r="I29" s="8">
        <f t="shared" si="2"/>
        <v>0.14285714285714285</v>
      </c>
      <c r="J29" s="9">
        <f>'Umfrage zu _Tommi - das web (2)'!R24</f>
        <v>1.4285714285714286</v>
      </c>
      <c r="K29" s="3">
        <v>3</v>
      </c>
      <c r="L29" s="3">
        <v>2</v>
      </c>
      <c r="M29" s="8">
        <f t="shared" si="3"/>
        <v>9.5238095238095233E-2</v>
      </c>
    </row>
    <row r="30" spans="1:13" x14ac:dyDescent="0.25">
      <c r="A30" s="10" t="s">
        <v>187</v>
      </c>
      <c r="B30" s="9">
        <f>'Umfrage zu _Tommi - das web (2)'!H25</f>
        <v>0.36190476190476206</v>
      </c>
      <c r="C30" s="3">
        <v>4</v>
      </c>
      <c r="D30" s="3">
        <v>0</v>
      </c>
      <c r="E30" s="8">
        <f t="shared" si="1"/>
        <v>0</v>
      </c>
      <c r="F30" s="9">
        <f>'Umfrage zu _Tommi - das web (2)'!I25</f>
        <v>0.69047619047619047</v>
      </c>
      <c r="G30" s="3">
        <v>4</v>
      </c>
      <c r="H30" s="3">
        <v>1</v>
      </c>
      <c r="I30" s="8">
        <f t="shared" si="2"/>
        <v>4.7619047619047616E-2</v>
      </c>
      <c r="J30" s="9">
        <f>'Umfrage zu _Tommi - das web (2)'!R25</f>
        <v>0.4571428571428573</v>
      </c>
      <c r="K30" s="3">
        <v>4</v>
      </c>
      <c r="L30" s="3">
        <v>0</v>
      </c>
      <c r="M30" s="8">
        <f t="shared" si="3"/>
        <v>0</v>
      </c>
    </row>
    <row r="31" spans="1:13" x14ac:dyDescent="0.25">
      <c r="A31" s="10" t="s">
        <v>188</v>
      </c>
      <c r="B31" s="9">
        <f>'Umfrage zu _Tommi - das web (2)'!H26</f>
        <v>0.60158520751823852</v>
      </c>
      <c r="C31" s="3">
        <v>5</v>
      </c>
      <c r="D31" s="3">
        <v>0</v>
      </c>
      <c r="E31" s="8">
        <f t="shared" si="1"/>
        <v>0</v>
      </c>
      <c r="F31" s="9">
        <f>'Umfrage zu _Tommi - das web (2)'!I26</f>
        <v>0.83094896983881661</v>
      </c>
      <c r="G31" s="3">
        <v>5</v>
      </c>
      <c r="H31" s="3">
        <v>0</v>
      </c>
      <c r="I31" s="8">
        <f t="shared" si="2"/>
        <v>0</v>
      </c>
      <c r="J31" s="9">
        <f>'Umfrage zu _Tommi - das web (2)'!R26</f>
        <v>0.67612340378281333</v>
      </c>
      <c r="K31" s="3">
        <v>5</v>
      </c>
      <c r="L31" s="3">
        <v>0</v>
      </c>
      <c r="M31" s="8">
        <f t="shared" si="3"/>
        <v>0</v>
      </c>
    </row>
    <row r="32" spans="1:13" x14ac:dyDescent="0.25">
      <c r="C32" s="3">
        <v>6</v>
      </c>
      <c r="D32" s="3">
        <v>0</v>
      </c>
      <c r="E32" s="8">
        <f t="shared" si="1"/>
        <v>0</v>
      </c>
      <c r="G32" s="3">
        <v>6</v>
      </c>
      <c r="H32" s="3">
        <v>0</v>
      </c>
      <c r="I32" s="8">
        <f t="shared" si="2"/>
        <v>0</v>
      </c>
      <c r="K32" s="3">
        <v>6</v>
      </c>
      <c r="L32" s="3">
        <v>0</v>
      </c>
      <c r="M32" s="8">
        <f t="shared" si="3"/>
        <v>0</v>
      </c>
    </row>
    <row r="47" spans="2:2" ht="18.75" x14ac:dyDescent="0.3">
      <c r="B47" s="5" t="s">
        <v>160</v>
      </c>
    </row>
    <row r="49" spans="2:25" x14ac:dyDescent="0.25">
      <c r="B49" s="2" t="s">
        <v>158</v>
      </c>
      <c r="C49" s="3">
        <v>1</v>
      </c>
      <c r="D49" s="3">
        <v>10</v>
      </c>
      <c r="E49" s="7">
        <f>D49/SUM($D$49:$D$54)</f>
        <v>0.5</v>
      </c>
      <c r="F49" s="2" t="s">
        <v>159</v>
      </c>
      <c r="G49" s="3">
        <v>1</v>
      </c>
      <c r="H49" s="3">
        <v>6</v>
      </c>
      <c r="I49" s="7">
        <f>H49/SUM($H$49:$H$54)</f>
        <v>0.2857142857142857</v>
      </c>
      <c r="J49" s="2" t="s">
        <v>161</v>
      </c>
      <c r="K49" s="3">
        <v>1</v>
      </c>
      <c r="L49" s="3">
        <v>1</v>
      </c>
      <c r="M49" s="7">
        <f>L49/SUM($L$49:$L$54)</f>
        <v>4.7619047619047616E-2</v>
      </c>
      <c r="N49" s="2" t="s">
        <v>162</v>
      </c>
      <c r="O49" s="3">
        <v>1</v>
      </c>
      <c r="P49" s="3">
        <v>0</v>
      </c>
      <c r="Q49" s="7">
        <f>P49/SUM($P$49:$P$54)</f>
        <v>0</v>
      </c>
      <c r="R49" s="2" t="s">
        <v>163</v>
      </c>
      <c r="S49" s="3">
        <v>1</v>
      </c>
      <c r="T49" s="3">
        <v>10</v>
      </c>
      <c r="U49" s="7">
        <f>T49/SUM($T$49:$T$54)</f>
        <v>0.47619047619047616</v>
      </c>
      <c r="V49" s="2" t="s">
        <v>170</v>
      </c>
      <c r="W49" s="3">
        <v>1</v>
      </c>
      <c r="X49" s="3">
        <v>12</v>
      </c>
      <c r="Y49" s="7">
        <f>X49/SUM($X$49:$X$54)</f>
        <v>0.6</v>
      </c>
    </row>
    <row r="50" spans="2:25" x14ac:dyDescent="0.25">
      <c r="C50" s="3">
        <v>2</v>
      </c>
      <c r="D50" s="3">
        <v>7</v>
      </c>
      <c r="E50" s="7">
        <f t="shared" ref="E50:E54" si="4">D50/SUM($D$49:$D$54)</f>
        <v>0.35</v>
      </c>
      <c r="G50" s="3">
        <v>2</v>
      </c>
      <c r="H50" s="3">
        <v>5</v>
      </c>
      <c r="I50" s="7">
        <f t="shared" ref="I50:I54" si="5">H50/SUM($H$49:$H$54)</f>
        <v>0.23809523809523808</v>
      </c>
      <c r="K50" s="3">
        <v>2</v>
      </c>
      <c r="L50" s="3">
        <v>7</v>
      </c>
      <c r="M50" s="7">
        <f t="shared" ref="M50:M54" si="6">L50/SUM($L$49:$L$54)</f>
        <v>0.33333333333333331</v>
      </c>
      <c r="O50" s="3">
        <v>2</v>
      </c>
      <c r="P50" s="3">
        <v>0</v>
      </c>
      <c r="Q50" s="7">
        <f t="shared" ref="Q50:Q54" si="7">P50/SUM($P$49:$P$54)</f>
        <v>0</v>
      </c>
      <c r="S50" s="3">
        <v>2</v>
      </c>
      <c r="T50" s="3">
        <v>8</v>
      </c>
      <c r="U50" s="7">
        <f t="shared" ref="U50:U54" si="8">T50/SUM($T$49:$T$54)</f>
        <v>0.38095238095238093</v>
      </c>
      <c r="W50" s="3">
        <v>2</v>
      </c>
      <c r="X50" s="3">
        <v>4</v>
      </c>
      <c r="Y50" s="7">
        <f t="shared" ref="Y50:Y54" si="9">X50/SUM($X$49:$X$54)</f>
        <v>0.2</v>
      </c>
    </row>
    <row r="51" spans="2:25" x14ac:dyDescent="0.25">
      <c r="B51" s="9">
        <f>'Umfrage zu _Tommi - das web (2)'!K24</f>
        <v>1.65</v>
      </c>
      <c r="C51" s="3">
        <v>3</v>
      </c>
      <c r="D51" s="3">
        <v>3</v>
      </c>
      <c r="E51" s="7">
        <f t="shared" si="4"/>
        <v>0.15</v>
      </c>
      <c r="F51" s="9">
        <f>'Umfrage zu _Tommi - das web (2)'!L24</f>
        <v>2.3333333333333335</v>
      </c>
      <c r="G51" s="3">
        <v>3</v>
      </c>
      <c r="H51" s="3">
        <v>7</v>
      </c>
      <c r="I51" s="7">
        <f t="shared" si="5"/>
        <v>0.33333333333333331</v>
      </c>
      <c r="J51" s="9">
        <f>'Umfrage zu _Tommi - das web (2)'!M24</f>
        <v>2.7619047619047619</v>
      </c>
      <c r="K51" s="3">
        <v>3</v>
      </c>
      <c r="L51" s="3">
        <v>9</v>
      </c>
      <c r="M51" s="7">
        <f t="shared" si="6"/>
        <v>0.42857142857142855</v>
      </c>
      <c r="N51" s="9">
        <f>'Umfrage zu _Tommi - das web (2)'!N24</f>
        <v>4.666666666666667</v>
      </c>
      <c r="O51" s="3">
        <v>3</v>
      </c>
      <c r="P51" s="3">
        <v>3</v>
      </c>
      <c r="Q51" s="7">
        <f t="shared" si="7"/>
        <v>0.14285714285714285</v>
      </c>
      <c r="R51" s="9">
        <f>'Umfrage zu _Tommi - das web (2)'!P24</f>
        <v>1.7142857142857142</v>
      </c>
      <c r="S51" s="3">
        <v>3</v>
      </c>
      <c r="T51" s="3">
        <v>2</v>
      </c>
      <c r="U51" s="7">
        <f t="shared" si="8"/>
        <v>9.5238095238095233E-2</v>
      </c>
      <c r="V51" s="9">
        <f>'Umfrage zu _Tommi - das web (2)'!X24</f>
        <v>1.6</v>
      </c>
      <c r="W51" s="3">
        <v>3</v>
      </c>
      <c r="X51" s="3">
        <v>4</v>
      </c>
      <c r="Y51" s="7">
        <f t="shared" si="9"/>
        <v>0.2</v>
      </c>
    </row>
    <row r="52" spans="2:25" x14ac:dyDescent="0.25">
      <c r="B52" s="9">
        <f>'Umfrage zu _Tommi - das web (2)'!K25</f>
        <v>0.55526315789473668</v>
      </c>
      <c r="C52" s="3">
        <v>4</v>
      </c>
      <c r="D52" s="3">
        <v>0</v>
      </c>
      <c r="E52" s="7">
        <f t="shared" si="4"/>
        <v>0</v>
      </c>
      <c r="F52" s="9">
        <f>'Umfrage zu _Tommi - das web (2)'!L25</f>
        <v>1.1333333333333335</v>
      </c>
      <c r="G52" s="3">
        <v>4</v>
      </c>
      <c r="H52" s="3">
        <v>3</v>
      </c>
      <c r="I52" s="7">
        <f t="shared" si="5"/>
        <v>0.14285714285714285</v>
      </c>
      <c r="J52" s="9">
        <f>'Umfrage zu _Tommi - das web (2)'!M25</f>
        <v>0.6904761904761898</v>
      </c>
      <c r="K52" s="3">
        <v>4</v>
      </c>
      <c r="L52" s="3">
        <v>4</v>
      </c>
      <c r="M52" s="7">
        <f t="shared" si="6"/>
        <v>0.19047619047619047</v>
      </c>
      <c r="N52" s="9">
        <f>'Umfrage zu _Tommi - das web (2)'!N25</f>
        <v>1.0333333333333343</v>
      </c>
      <c r="O52" s="3">
        <v>4</v>
      </c>
      <c r="P52" s="3">
        <v>6</v>
      </c>
      <c r="Q52" s="7">
        <f t="shared" si="7"/>
        <v>0.2857142857142857</v>
      </c>
      <c r="R52" s="9">
        <f>'Umfrage zu _Tommi - das web (2)'!P25</f>
        <v>0.71428571428571419</v>
      </c>
      <c r="S52" s="3">
        <v>4</v>
      </c>
      <c r="T52" s="3">
        <v>1</v>
      </c>
      <c r="U52" s="7">
        <f t="shared" si="8"/>
        <v>4.7619047619047616E-2</v>
      </c>
      <c r="V52" s="9">
        <f>'Umfrage zu _Tommi - das web (2)'!X25</f>
        <v>0.67368421052631566</v>
      </c>
      <c r="W52" s="3">
        <v>4</v>
      </c>
      <c r="X52" s="3">
        <v>0</v>
      </c>
      <c r="Y52" s="7">
        <f t="shared" si="9"/>
        <v>0</v>
      </c>
    </row>
    <row r="53" spans="2:25" x14ac:dyDescent="0.25">
      <c r="B53" s="9">
        <f>'Umfrage zu _Tommi - das web (2)'!K26</f>
        <v>0.74515982037059447</v>
      </c>
      <c r="C53" s="3">
        <v>5</v>
      </c>
      <c r="D53" s="3">
        <v>0</v>
      </c>
      <c r="E53" s="7">
        <f t="shared" si="4"/>
        <v>0</v>
      </c>
      <c r="F53" s="9">
        <f>'Umfrage zu _Tommi - das web (2)'!L26</f>
        <v>1.0645812948447542</v>
      </c>
      <c r="G53" s="3">
        <v>5</v>
      </c>
      <c r="H53" s="3">
        <v>0</v>
      </c>
      <c r="I53" s="7">
        <f t="shared" si="5"/>
        <v>0</v>
      </c>
      <c r="J53" s="9">
        <f>'Umfrage zu _Tommi - das web (2)'!M26</f>
        <v>0.83094896983881616</v>
      </c>
      <c r="K53" s="3">
        <v>5</v>
      </c>
      <c r="L53" s="3">
        <v>0</v>
      </c>
      <c r="M53" s="7">
        <f t="shared" si="6"/>
        <v>0</v>
      </c>
      <c r="N53" s="9">
        <f>'Umfrage zu _Tommi - das web (2)'!N26</f>
        <v>1.0165300454651276</v>
      </c>
      <c r="O53" s="3">
        <v>5</v>
      </c>
      <c r="P53" s="3">
        <v>7</v>
      </c>
      <c r="Q53" s="7">
        <f t="shared" si="7"/>
        <v>0.33333333333333331</v>
      </c>
      <c r="R53" s="9">
        <f>'Umfrage zu _Tommi - das web (2)'!P26</f>
        <v>0.84515425472851657</v>
      </c>
      <c r="S53" s="3">
        <v>5</v>
      </c>
      <c r="T53" s="3">
        <v>0</v>
      </c>
      <c r="U53" s="7">
        <f t="shared" si="8"/>
        <v>0</v>
      </c>
      <c r="V53" s="9">
        <f>'Umfrage zu _Tommi - das web (2)'!X26</f>
        <v>0.82078268166812318</v>
      </c>
      <c r="W53" s="3">
        <v>5</v>
      </c>
      <c r="X53" s="3">
        <v>0</v>
      </c>
      <c r="Y53" s="7">
        <f t="shared" si="9"/>
        <v>0</v>
      </c>
    </row>
    <row r="54" spans="2:25" x14ac:dyDescent="0.25">
      <c r="C54" s="3">
        <v>6</v>
      </c>
      <c r="D54" s="3">
        <v>0</v>
      </c>
      <c r="E54" s="7">
        <f t="shared" si="4"/>
        <v>0</v>
      </c>
      <c r="G54" s="3">
        <v>6</v>
      </c>
      <c r="H54" s="3">
        <v>0</v>
      </c>
      <c r="I54" s="7">
        <f t="shared" si="5"/>
        <v>0</v>
      </c>
      <c r="K54" s="3">
        <v>6</v>
      </c>
      <c r="L54" s="3">
        <v>0</v>
      </c>
      <c r="M54" s="7">
        <f t="shared" si="6"/>
        <v>0</v>
      </c>
      <c r="O54" s="3">
        <v>6</v>
      </c>
      <c r="P54" s="3">
        <v>5</v>
      </c>
      <c r="Q54" s="7">
        <f t="shared" si="7"/>
        <v>0.23809523809523808</v>
      </c>
      <c r="S54" s="3">
        <v>6</v>
      </c>
      <c r="T54" s="3">
        <v>0</v>
      </c>
      <c r="U54" s="7">
        <f t="shared" si="8"/>
        <v>0</v>
      </c>
      <c r="W54" s="3">
        <v>6</v>
      </c>
      <c r="X54" s="3">
        <v>0</v>
      </c>
      <c r="Y54" s="7">
        <f t="shared" si="9"/>
        <v>0</v>
      </c>
    </row>
    <row r="55" spans="2:25" x14ac:dyDescent="0.25">
      <c r="I55" s="7"/>
    </row>
    <row r="68" spans="2:25" ht="18.75" x14ac:dyDescent="0.3">
      <c r="B68" s="5" t="s">
        <v>164</v>
      </c>
    </row>
    <row r="70" spans="2:25" x14ac:dyDescent="0.25">
      <c r="B70" s="2" t="s">
        <v>169</v>
      </c>
      <c r="C70" s="3">
        <v>1</v>
      </c>
      <c r="D70" s="3">
        <v>0</v>
      </c>
      <c r="E70" s="7">
        <f>D70/SUM($D$70:$D$79)</f>
        <v>0</v>
      </c>
      <c r="F70" s="2" t="s">
        <v>185</v>
      </c>
      <c r="G70" s="3" t="s">
        <v>35</v>
      </c>
      <c r="H70" s="3">
        <v>21</v>
      </c>
      <c r="I70" s="7">
        <f>H70/SUM($H$70:$H$71)</f>
        <v>1</v>
      </c>
      <c r="J70" s="2" t="s">
        <v>168</v>
      </c>
      <c r="K70" s="3" t="s">
        <v>35</v>
      </c>
      <c r="L70" s="3">
        <v>20</v>
      </c>
      <c r="M70" s="7">
        <f>L70/SUM($L$70:$L$71)</f>
        <v>1</v>
      </c>
      <c r="N70" s="2" t="s">
        <v>165</v>
      </c>
      <c r="O70" s="3" t="s">
        <v>35</v>
      </c>
      <c r="P70" s="3">
        <v>3</v>
      </c>
      <c r="Q70" s="7">
        <f>P70/SUM($P$70:$P$71)</f>
        <v>0.15</v>
      </c>
      <c r="R70" s="2" t="s">
        <v>166</v>
      </c>
      <c r="S70" s="3" t="s">
        <v>35</v>
      </c>
      <c r="T70" s="3">
        <v>2</v>
      </c>
      <c r="U70" s="7">
        <f>T70/SUM($T$70:$T$72)</f>
        <v>0.1</v>
      </c>
      <c r="V70" s="2" t="s">
        <v>167</v>
      </c>
      <c r="W70" s="3" t="s">
        <v>35</v>
      </c>
      <c r="X70" s="3">
        <v>18</v>
      </c>
      <c r="Y70" s="7">
        <f>X70/SUM($X$70:$X$71)</f>
        <v>0.9</v>
      </c>
    </row>
    <row r="71" spans="2:25" x14ac:dyDescent="0.25">
      <c r="C71" s="3">
        <v>2</v>
      </c>
      <c r="D71" s="3">
        <v>1</v>
      </c>
      <c r="E71" s="7">
        <f t="shared" ref="E71:E79" si="10">D71/SUM($D$70:$D$79)</f>
        <v>4.7619047619047616E-2</v>
      </c>
      <c r="G71" s="3" t="s">
        <v>41</v>
      </c>
      <c r="H71" s="3">
        <v>0</v>
      </c>
      <c r="I71" s="7">
        <f>H71/SUM($H$70:$H$71)</f>
        <v>0</v>
      </c>
      <c r="K71" s="3" t="s">
        <v>41</v>
      </c>
      <c r="L71" s="3">
        <v>0</v>
      </c>
      <c r="M71" s="7">
        <f>L71/SUM($L$70:$L$71)</f>
        <v>0</v>
      </c>
      <c r="O71" s="3" t="s">
        <v>41</v>
      </c>
      <c r="P71" s="3">
        <v>17</v>
      </c>
      <c r="Q71" s="7">
        <f>P71/SUM($P$70:$P$71)</f>
        <v>0.85</v>
      </c>
      <c r="S71" s="3" t="s">
        <v>41</v>
      </c>
      <c r="T71" s="3">
        <v>14</v>
      </c>
      <c r="U71" s="7">
        <f t="shared" ref="U71:U72" si="11">T71/SUM($T$70:$T$72)</f>
        <v>0.7</v>
      </c>
      <c r="W71" s="3" t="s">
        <v>41</v>
      </c>
      <c r="X71" s="3">
        <v>2</v>
      </c>
      <c r="Y71" s="7">
        <f>X71/SUM($X$70:$X$71)</f>
        <v>0.1</v>
      </c>
    </row>
    <row r="72" spans="2:25" x14ac:dyDescent="0.25">
      <c r="C72" s="3">
        <v>3</v>
      </c>
      <c r="D72" s="3">
        <v>7</v>
      </c>
      <c r="E72" s="7">
        <f t="shared" si="10"/>
        <v>0.33333333333333331</v>
      </c>
      <c r="S72" s="3" t="s">
        <v>171</v>
      </c>
      <c r="T72" s="3">
        <v>4</v>
      </c>
      <c r="U72" s="7">
        <f t="shared" si="11"/>
        <v>0.2</v>
      </c>
    </row>
    <row r="73" spans="2:25" x14ac:dyDescent="0.25">
      <c r="C73" s="3">
        <v>4</v>
      </c>
      <c r="D73" s="3">
        <v>5</v>
      </c>
      <c r="E73" s="7">
        <f t="shared" si="10"/>
        <v>0.23809523809523808</v>
      </c>
    </row>
    <row r="74" spans="2:25" x14ac:dyDescent="0.25">
      <c r="C74" s="3">
        <v>5</v>
      </c>
      <c r="D74" s="3">
        <v>3</v>
      </c>
      <c r="E74" s="7">
        <f t="shared" si="10"/>
        <v>0.14285714285714285</v>
      </c>
    </row>
    <row r="75" spans="2:25" x14ac:dyDescent="0.25">
      <c r="C75" s="3">
        <v>6</v>
      </c>
      <c r="D75" s="3">
        <v>1</v>
      </c>
      <c r="E75" s="7">
        <f t="shared" si="10"/>
        <v>4.7619047619047616E-2</v>
      </c>
    </row>
    <row r="76" spans="2:25" x14ac:dyDescent="0.25">
      <c r="C76" s="3">
        <v>7</v>
      </c>
      <c r="D76" s="3">
        <v>0</v>
      </c>
      <c r="E76" s="7">
        <f t="shared" si="10"/>
        <v>0</v>
      </c>
    </row>
    <row r="77" spans="2:25" x14ac:dyDescent="0.25">
      <c r="C77" s="3">
        <v>8</v>
      </c>
      <c r="D77" s="3">
        <v>0</v>
      </c>
      <c r="E77" s="7">
        <f t="shared" si="10"/>
        <v>0</v>
      </c>
    </row>
    <row r="78" spans="2:25" x14ac:dyDescent="0.25">
      <c r="C78" s="3">
        <v>9</v>
      </c>
      <c r="D78" s="3">
        <v>0</v>
      </c>
      <c r="E78" s="7">
        <f t="shared" si="10"/>
        <v>0</v>
      </c>
    </row>
    <row r="79" spans="2:25" x14ac:dyDescent="0.25">
      <c r="C79" s="3">
        <v>10</v>
      </c>
      <c r="D79" s="3">
        <v>4</v>
      </c>
      <c r="E79" s="7">
        <f t="shared" si="10"/>
        <v>0.19047619047619047</v>
      </c>
    </row>
    <row r="81" spans="2:17" x14ac:dyDescent="0.25">
      <c r="B81" s="3"/>
    </row>
    <row r="93" spans="2:17" ht="18.75" x14ac:dyDescent="0.3">
      <c r="B93" s="5" t="s">
        <v>172</v>
      </c>
      <c r="D93" s="3">
        <v>1</v>
      </c>
    </row>
    <row r="95" spans="2:17" x14ac:dyDescent="0.25">
      <c r="B95" s="2" t="s">
        <v>173</v>
      </c>
      <c r="C95" s="4" t="s">
        <v>176</v>
      </c>
      <c r="D95" s="3">
        <v>18</v>
      </c>
      <c r="E95" s="7">
        <f>D95/SUM($D$95:$D$96)</f>
        <v>0.8571428571428571</v>
      </c>
      <c r="F95" s="6" t="s">
        <v>174</v>
      </c>
      <c r="G95" s="4" t="s">
        <v>176</v>
      </c>
      <c r="H95" s="3">
        <v>17</v>
      </c>
      <c r="I95" s="7">
        <f>H95/SUM($H$95:$H$96)</f>
        <v>0.85</v>
      </c>
      <c r="J95" s="2" t="s">
        <v>175</v>
      </c>
      <c r="K95" s="3">
        <v>1</v>
      </c>
      <c r="L95" s="3">
        <v>0</v>
      </c>
      <c r="M95" s="7">
        <f>L95/SUM($L$95:$L$100)</f>
        <v>0</v>
      </c>
      <c r="N95" s="2" t="s">
        <v>178</v>
      </c>
      <c r="O95" s="3" t="s">
        <v>179</v>
      </c>
      <c r="P95" s="3">
        <v>8</v>
      </c>
      <c r="Q95" s="7">
        <f>P95/SUM($P$95:$P$100)</f>
        <v>0.5</v>
      </c>
    </row>
    <row r="96" spans="2:17" x14ac:dyDescent="0.25">
      <c r="C96" s="4" t="s">
        <v>177</v>
      </c>
      <c r="D96" s="3">
        <v>3</v>
      </c>
      <c r="E96" s="7">
        <f>D96/SUM($D$95:$D$96)</f>
        <v>0.14285714285714285</v>
      </c>
      <c r="F96" s="6"/>
      <c r="G96" s="4" t="s">
        <v>177</v>
      </c>
      <c r="H96" s="3">
        <v>3</v>
      </c>
      <c r="I96" s="7">
        <f>H96/SUM($H$95:$H$96)</f>
        <v>0.15</v>
      </c>
      <c r="K96" s="3">
        <v>2</v>
      </c>
      <c r="L96" s="3">
        <v>2</v>
      </c>
      <c r="M96" s="7">
        <f t="shared" ref="M96:M100" si="12">L96/SUM($L$95:$L$100)</f>
        <v>0.10526315789473684</v>
      </c>
      <c r="O96" s="3" t="s">
        <v>181</v>
      </c>
      <c r="P96" s="3">
        <v>1</v>
      </c>
      <c r="Q96" s="7">
        <f t="shared" ref="Q96:Q100" si="13">P96/SUM($P$95:$P$100)</f>
        <v>6.25E-2</v>
      </c>
    </row>
    <row r="97" spans="10:17" x14ac:dyDescent="0.25">
      <c r="J97" s="9">
        <f>'Umfrage zu _Tommi - das web (2)'!AA24</f>
        <v>3.8421052631578947</v>
      </c>
      <c r="K97" s="3">
        <v>3</v>
      </c>
      <c r="L97" s="3">
        <v>5</v>
      </c>
      <c r="M97" s="7">
        <f t="shared" si="12"/>
        <v>0.26315789473684209</v>
      </c>
      <c r="O97" s="3" t="s">
        <v>180</v>
      </c>
      <c r="P97" s="3">
        <v>4</v>
      </c>
      <c r="Q97" s="7">
        <f t="shared" si="13"/>
        <v>0.25</v>
      </c>
    </row>
    <row r="98" spans="10:17" x14ac:dyDescent="0.25">
      <c r="J98" s="9">
        <f>'Umfrage zu _Tommi - das web (2)'!AA25</f>
        <v>1.0292397660818722</v>
      </c>
      <c r="K98" s="3">
        <v>4</v>
      </c>
      <c r="L98" s="3">
        <v>6</v>
      </c>
      <c r="M98" s="7">
        <f t="shared" si="12"/>
        <v>0.31578947368421051</v>
      </c>
      <c r="O98" s="3" t="s">
        <v>182</v>
      </c>
      <c r="P98" s="3">
        <v>1</v>
      </c>
      <c r="Q98" s="7">
        <f t="shared" si="13"/>
        <v>6.25E-2</v>
      </c>
    </row>
    <row r="99" spans="10:17" x14ac:dyDescent="0.25">
      <c r="J99" s="9">
        <f>'Umfrage zu _Tommi - das web (2)'!AA26</f>
        <v>1.0145145470035766</v>
      </c>
      <c r="K99" s="3">
        <v>5</v>
      </c>
      <c r="L99" s="3">
        <v>6</v>
      </c>
      <c r="M99" s="7">
        <f t="shared" si="12"/>
        <v>0.31578947368421051</v>
      </c>
      <c r="O99" s="3" t="s">
        <v>183</v>
      </c>
      <c r="P99" s="3">
        <v>2</v>
      </c>
      <c r="Q99" s="7">
        <f t="shared" si="13"/>
        <v>0.125</v>
      </c>
    </row>
    <row r="100" spans="10:17" x14ac:dyDescent="0.25">
      <c r="K100" s="3">
        <v>6</v>
      </c>
      <c r="L100" s="3">
        <v>0</v>
      </c>
      <c r="M100" s="7">
        <f t="shared" si="12"/>
        <v>0</v>
      </c>
      <c r="O100" s="3" t="s">
        <v>184</v>
      </c>
      <c r="Q100" s="7">
        <f t="shared" si="13"/>
        <v>0</v>
      </c>
    </row>
  </sheetData>
  <mergeCells count="1">
    <mergeCell ref="B3:C3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6"/>
  <sheetViews>
    <sheetView topLeftCell="Z19" workbookViewId="0">
      <selection activeCell="AB6" sqref="AB6:AB21"/>
    </sheetView>
  </sheetViews>
  <sheetFormatPr baseColWidth="10" defaultRowHeight="15" x14ac:dyDescent="0.25"/>
  <cols>
    <col min="1" max="1" width="26" bestFit="1" customWidth="1"/>
    <col min="2" max="2" width="39.42578125" bestFit="1" customWidth="1"/>
    <col min="3" max="3" width="17.140625" bestFit="1" customWidth="1"/>
    <col min="4" max="4" width="29" bestFit="1" customWidth="1"/>
    <col min="5" max="5" width="34.28515625" bestFit="1" customWidth="1"/>
    <col min="6" max="6" width="45.140625" bestFit="1" customWidth="1"/>
    <col min="7" max="7" width="25.42578125" bestFit="1" customWidth="1"/>
    <col min="8" max="9" width="42.5703125" bestFit="1" customWidth="1"/>
    <col min="10" max="10" width="33.28515625" bestFit="1" customWidth="1"/>
    <col min="11" max="11" width="34.42578125" bestFit="1" customWidth="1"/>
    <col min="12" max="12" width="32" bestFit="1" customWidth="1"/>
    <col min="13" max="13" width="34.42578125" bestFit="1" customWidth="1"/>
    <col min="14" max="14" width="23.28515625" bestFit="1" customWidth="1"/>
    <col min="15" max="15" width="34.5703125" bestFit="1" customWidth="1"/>
    <col min="16" max="16" width="50.42578125" bestFit="1" customWidth="1"/>
    <col min="17" max="17" width="41.42578125" bestFit="1" customWidth="1"/>
    <col min="18" max="18" width="61.5703125" bestFit="1" customWidth="1"/>
    <col min="19" max="19" width="40.140625" bestFit="1" customWidth="1"/>
    <col min="20" max="20" width="44.5703125" bestFit="1" customWidth="1"/>
    <col min="21" max="21" width="28.7109375" bestFit="1" customWidth="1"/>
    <col min="22" max="22" width="70.140625" bestFit="1" customWidth="1"/>
    <col min="23" max="23" width="50.140625" bestFit="1" customWidth="1"/>
    <col min="24" max="24" width="57.5703125" bestFit="1" customWidth="1"/>
    <col min="25" max="25" width="45.140625" bestFit="1" customWidth="1"/>
    <col min="26" max="26" width="52.28515625" bestFit="1" customWidth="1"/>
    <col min="27" max="28" width="81.140625" bestFit="1" customWidth="1"/>
    <col min="29" max="29" width="45.5703125" bestFit="1" customWidth="1"/>
    <col min="30" max="30" width="64.7109375" bestFit="1" customWidth="1"/>
    <col min="31" max="31" width="7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 t="s">
        <v>31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>
        <v>1</v>
      </c>
      <c r="I2">
        <v>2</v>
      </c>
      <c r="J2">
        <v>6</v>
      </c>
      <c r="K2">
        <v>2</v>
      </c>
      <c r="L2">
        <v>3</v>
      </c>
      <c r="M2">
        <v>3</v>
      </c>
      <c r="N2">
        <v>5</v>
      </c>
      <c r="O2" t="s">
        <v>35</v>
      </c>
      <c r="P2">
        <v>1</v>
      </c>
      <c r="Q2" t="s">
        <v>38</v>
      </c>
      <c r="R2">
        <v>1</v>
      </c>
      <c r="S2" t="s">
        <v>39</v>
      </c>
      <c r="T2" t="s">
        <v>40</v>
      </c>
      <c r="U2" t="s">
        <v>41</v>
      </c>
      <c r="V2" t="s">
        <v>41</v>
      </c>
      <c r="W2" t="s">
        <v>35</v>
      </c>
      <c r="X2">
        <v>1</v>
      </c>
      <c r="Y2" t="s">
        <v>35</v>
      </c>
      <c r="Z2" t="s">
        <v>42</v>
      </c>
      <c r="AA2">
        <v>4</v>
      </c>
      <c r="AB2" t="s">
        <v>43</v>
      </c>
      <c r="AC2" t="s">
        <v>43</v>
      </c>
      <c r="AD2" t="s">
        <v>43</v>
      </c>
      <c r="AE2" t="s">
        <v>44</v>
      </c>
    </row>
    <row r="3" spans="1:31" x14ac:dyDescent="0.25">
      <c r="A3" t="s">
        <v>45</v>
      </c>
      <c r="B3" t="s">
        <v>46</v>
      </c>
      <c r="C3" t="s">
        <v>47</v>
      </c>
      <c r="D3" t="s">
        <v>48</v>
      </c>
      <c r="E3" t="s">
        <v>35</v>
      </c>
      <c r="F3" t="s">
        <v>49</v>
      </c>
      <c r="G3" t="s">
        <v>50</v>
      </c>
      <c r="H3">
        <v>3</v>
      </c>
      <c r="I3">
        <v>2</v>
      </c>
      <c r="J3">
        <v>4</v>
      </c>
      <c r="K3">
        <v>2</v>
      </c>
      <c r="L3">
        <v>2</v>
      </c>
      <c r="M3">
        <v>3</v>
      </c>
      <c r="N3">
        <v>6</v>
      </c>
      <c r="O3" t="s">
        <v>35</v>
      </c>
      <c r="P3">
        <v>2</v>
      </c>
      <c r="Q3" t="s">
        <v>51</v>
      </c>
      <c r="R3">
        <v>1</v>
      </c>
      <c r="S3" t="s">
        <v>39</v>
      </c>
      <c r="T3" t="s">
        <v>40</v>
      </c>
      <c r="U3" t="s">
        <v>35</v>
      </c>
      <c r="V3" t="s">
        <v>52</v>
      </c>
      <c r="W3" t="s">
        <v>35</v>
      </c>
      <c r="X3">
        <v>1</v>
      </c>
      <c r="Y3" t="s">
        <v>35</v>
      </c>
      <c r="Z3" t="s">
        <v>42</v>
      </c>
      <c r="AA3">
        <v>3</v>
      </c>
      <c r="AB3" t="s">
        <v>43</v>
      </c>
      <c r="AC3" t="s">
        <v>43</v>
      </c>
      <c r="AD3" t="s">
        <v>43</v>
      </c>
      <c r="AE3" t="s">
        <v>43</v>
      </c>
    </row>
    <row r="4" spans="1:31" x14ac:dyDescent="0.25">
      <c r="A4" t="s">
        <v>53</v>
      </c>
      <c r="B4" t="s">
        <v>54</v>
      </c>
      <c r="C4" t="s">
        <v>33</v>
      </c>
      <c r="D4" t="s">
        <v>34</v>
      </c>
      <c r="E4" t="s">
        <v>35</v>
      </c>
      <c r="F4" t="s">
        <v>55</v>
      </c>
      <c r="G4" t="s">
        <v>56</v>
      </c>
      <c r="H4">
        <v>1</v>
      </c>
      <c r="I4">
        <v>1</v>
      </c>
      <c r="J4">
        <v>4</v>
      </c>
      <c r="K4">
        <v>3</v>
      </c>
      <c r="L4">
        <v>2</v>
      </c>
      <c r="M4">
        <v>2</v>
      </c>
      <c r="N4">
        <v>5</v>
      </c>
      <c r="O4" t="s">
        <v>35</v>
      </c>
      <c r="P4">
        <v>3</v>
      </c>
      <c r="Q4" t="s">
        <v>57</v>
      </c>
      <c r="R4">
        <v>1</v>
      </c>
      <c r="S4" t="s">
        <v>58</v>
      </c>
      <c r="T4" t="s">
        <v>40</v>
      </c>
      <c r="U4" t="s">
        <v>41</v>
      </c>
      <c r="V4" t="s">
        <v>41</v>
      </c>
      <c r="W4" t="s">
        <v>35</v>
      </c>
      <c r="X4">
        <v>1</v>
      </c>
      <c r="Y4" t="s">
        <v>35</v>
      </c>
      <c r="Z4" t="s">
        <v>42</v>
      </c>
      <c r="AA4">
        <v>4</v>
      </c>
      <c r="AB4" t="s">
        <v>43</v>
      </c>
      <c r="AC4" t="s">
        <v>43</v>
      </c>
      <c r="AD4" t="s">
        <v>43</v>
      </c>
      <c r="AE4" t="s">
        <v>43</v>
      </c>
    </row>
    <row r="5" spans="1:31" x14ac:dyDescent="0.25">
      <c r="A5" t="s">
        <v>103</v>
      </c>
      <c r="B5" t="s">
        <v>32</v>
      </c>
      <c r="C5" t="s">
        <v>70</v>
      </c>
      <c r="D5" t="s">
        <v>34</v>
      </c>
      <c r="E5" t="s">
        <v>35</v>
      </c>
      <c r="F5" t="s">
        <v>104</v>
      </c>
      <c r="G5" t="s">
        <v>105</v>
      </c>
      <c r="H5">
        <v>2</v>
      </c>
      <c r="I5">
        <v>3</v>
      </c>
      <c r="J5">
        <v>4</v>
      </c>
      <c r="L5">
        <v>4</v>
      </c>
      <c r="M5">
        <v>3</v>
      </c>
      <c r="N5">
        <v>3</v>
      </c>
      <c r="O5" t="s">
        <v>35</v>
      </c>
      <c r="P5">
        <v>1</v>
      </c>
      <c r="Q5" t="s">
        <v>43</v>
      </c>
      <c r="R5">
        <v>1</v>
      </c>
      <c r="S5" t="s">
        <v>58</v>
      </c>
      <c r="T5" t="s">
        <v>43</v>
      </c>
      <c r="U5" t="s">
        <v>43</v>
      </c>
      <c r="V5" t="s">
        <v>43</v>
      </c>
      <c r="W5" t="s">
        <v>43</v>
      </c>
      <c r="Y5" t="s">
        <v>43</v>
      </c>
      <c r="Z5" t="s">
        <v>43</v>
      </c>
      <c r="AB5" t="s">
        <v>43</v>
      </c>
      <c r="AC5" t="s">
        <v>43</v>
      </c>
      <c r="AD5" t="s">
        <v>43</v>
      </c>
      <c r="AE5" t="s">
        <v>43</v>
      </c>
    </row>
    <row r="6" spans="1:31" x14ac:dyDescent="0.25">
      <c r="A6" t="s">
        <v>93</v>
      </c>
      <c r="B6" t="s">
        <v>94</v>
      </c>
      <c r="C6" t="s">
        <v>33</v>
      </c>
      <c r="D6" t="s">
        <v>34</v>
      </c>
      <c r="E6" t="s">
        <v>35</v>
      </c>
      <c r="F6" t="s">
        <v>43</v>
      </c>
      <c r="G6" t="s">
        <v>95</v>
      </c>
      <c r="H6">
        <v>2</v>
      </c>
      <c r="I6">
        <v>4</v>
      </c>
      <c r="J6">
        <v>3</v>
      </c>
      <c r="K6">
        <v>2</v>
      </c>
      <c r="L6">
        <v>3</v>
      </c>
      <c r="M6">
        <v>1</v>
      </c>
      <c r="N6">
        <v>3</v>
      </c>
      <c r="O6" t="s">
        <v>35</v>
      </c>
      <c r="P6">
        <v>1</v>
      </c>
      <c r="Q6" t="s">
        <v>96</v>
      </c>
      <c r="R6">
        <v>2</v>
      </c>
      <c r="S6" t="s">
        <v>39</v>
      </c>
      <c r="T6" t="s">
        <v>67</v>
      </c>
      <c r="U6" t="s">
        <v>41</v>
      </c>
      <c r="V6" t="s">
        <v>41</v>
      </c>
      <c r="W6" t="s">
        <v>35</v>
      </c>
      <c r="X6">
        <v>1</v>
      </c>
      <c r="Y6" t="s">
        <v>35</v>
      </c>
      <c r="Z6" t="s">
        <v>42</v>
      </c>
      <c r="AA6">
        <v>5</v>
      </c>
      <c r="AB6" t="s">
        <v>63</v>
      </c>
      <c r="AC6" t="s">
        <v>64</v>
      </c>
      <c r="AD6" t="s">
        <v>43</v>
      </c>
      <c r="AE6" t="s">
        <v>43</v>
      </c>
    </row>
    <row r="7" spans="1:31" x14ac:dyDescent="0.25">
      <c r="A7" t="s">
        <v>65</v>
      </c>
      <c r="B7" t="s">
        <v>32</v>
      </c>
      <c r="C7" t="s">
        <v>33</v>
      </c>
      <c r="D7" t="s">
        <v>34</v>
      </c>
      <c r="E7" t="s">
        <v>35</v>
      </c>
      <c r="F7" t="s">
        <v>43</v>
      </c>
      <c r="G7" t="s">
        <v>66</v>
      </c>
      <c r="H7">
        <v>2</v>
      </c>
      <c r="I7">
        <v>3</v>
      </c>
      <c r="J7">
        <v>3</v>
      </c>
      <c r="K7">
        <v>2</v>
      </c>
      <c r="L7">
        <v>1</v>
      </c>
      <c r="M7">
        <v>3</v>
      </c>
      <c r="N7">
        <v>4</v>
      </c>
      <c r="O7" t="s">
        <v>35</v>
      </c>
      <c r="P7">
        <v>1</v>
      </c>
      <c r="Q7" t="s">
        <v>43</v>
      </c>
      <c r="R7">
        <v>3</v>
      </c>
      <c r="S7" t="s">
        <v>39</v>
      </c>
      <c r="T7" t="s">
        <v>67</v>
      </c>
      <c r="U7" t="s">
        <v>41</v>
      </c>
      <c r="V7" t="s">
        <v>41</v>
      </c>
      <c r="W7" t="s">
        <v>35</v>
      </c>
      <c r="X7">
        <v>3</v>
      </c>
      <c r="Y7" t="s">
        <v>41</v>
      </c>
      <c r="Z7" t="s">
        <v>43</v>
      </c>
      <c r="AB7" t="s">
        <v>63</v>
      </c>
      <c r="AC7" t="s">
        <v>64</v>
      </c>
      <c r="AD7" t="s">
        <v>43</v>
      </c>
      <c r="AE7" t="s">
        <v>43</v>
      </c>
    </row>
    <row r="8" spans="1:31" x14ac:dyDescent="0.25">
      <c r="A8" t="s">
        <v>112</v>
      </c>
      <c r="B8" t="s">
        <v>113</v>
      </c>
      <c r="C8" t="s">
        <v>47</v>
      </c>
      <c r="D8" t="s">
        <v>114</v>
      </c>
      <c r="E8" t="s">
        <v>41</v>
      </c>
      <c r="F8" t="s">
        <v>115</v>
      </c>
      <c r="G8" t="s">
        <v>116</v>
      </c>
      <c r="H8">
        <v>1</v>
      </c>
      <c r="I8">
        <v>2</v>
      </c>
      <c r="J8">
        <v>5</v>
      </c>
      <c r="K8">
        <v>3</v>
      </c>
      <c r="L8">
        <v>3</v>
      </c>
      <c r="M8">
        <v>4</v>
      </c>
      <c r="N8">
        <v>4</v>
      </c>
      <c r="O8" t="s">
        <v>35</v>
      </c>
      <c r="P8">
        <v>2</v>
      </c>
      <c r="Q8" t="s">
        <v>117</v>
      </c>
      <c r="R8">
        <v>1</v>
      </c>
      <c r="S8" t="s">
        <v>58</v>
      </c>
      <c r="T8" t="s">
        <v>40</v>
      </c>
      <c r="U8" t="s">
        <v>41</v>
      </c>
      <c r="V8" t="s">
        <v>118</v>
      </c>
      <c r="W8" t="s">
        <v>35</v>
      </c>
      <c r="X8">
        <v>1</v>
      </c>
      <c r="Y8" t="s">
        <v>35</v>
      </c>
      <c r="Z8" t="s">
        <v>83</v>
      </c>
      <c r="AA8">
        <v>2</v>
      </c>
      <c r="AB8" t="s">
        <v>63</v>
      </c>
      <c r="AC8" t="s">
        <v>119</v>
      </c>
      <c r="AD8" t="s">
        <v>120</v>
      </c>
      <c r="AE8" t="s">
        <v>121</v>
      </c>
    </row>
    <row r="9" spans="1:31" x14ac:dyDescent="0.25">
      <c r="A9" t="s">
        <v>133</v>
      </c>
      <c r="B9" t="s">
        <v>32</v>
      </c>
      <c r="C9" t="s">
        <v>47</v>
      </c>
      <c r="D9" t="s">
        <v>114</v>
      </c>
      <c r="E9" t="s">
        <v>35</v>
      </c>
      <c r="F9" t="s">
        <v>134</v>
      </c>
      <c r="G9" t="s">
        <v>135</v>
      </c>
      <c r="H9">
        <v>1</v>
      </c>
      <c r="I9">
        <v>1</v>
      </c>
      <c r="J9">
        <v>10</v>
      </c>
      <c r="K9">
        <v>1</v>
      </c>
      <c r="L9">
        <v>3</v>
      </c>
      <c r="M9">
        <v>2</v>
      </c>
      <c r="N9">
        <v>4</v>
      </c>
      <c r="O9" t="s">
        <v>35</v>
      </c>
      <c r="P9">
        <v>2</v>
      </c>
      <c r="Q9" t="s">
        <v>37</v>
      </c>
      <c r="R9">
        <v>1</v>
      </c>
      <c r="S9" t="s">
        <v>39</v>
      </c>
      <c r="T9" t="s">
        <v>40</v>
      </c>
      <c r="U9" t="s">
        <v>41</v>
      </c>
      <c r="V9" t="s">
        <v>35</v>
      </c>
      <c r="W9" t="s">
        <v>35</v>
      </c>
      <c r="X9">
        <v>1</v>
      </c>
      <c r="Y9" t="s">
        <v>35</v>
      </c>
      <c r="Z9" t="s">
        <v>42</v>
      </c>
      <c r="AA9">
        <v>4</v>
      </c>
      <c r="AB9" t="s">
        <v>63</v>
      </c>
      <c r="AC9" t="s">
        <v>64</v>
      </c>
      <c r="AD9" t="s">
        <v>43</v>
      </c>
      <c r="AE9" t="s">
        <v>43</v>
      </c>
    </row>
    <row r="10" spans="1:31" x14ac:dyDescent="0.25">
      <c r="A10" t="s">
        <v>106</v>
      </c>
      <c r="B10" t="s">
        <v>79</v>
      </c>
      <c r="C10" t="s">
        <v>33</v>
      </c>
      <c r="D10" t="s">
        <v>34</v>
      </c>
      <c r="E10" t="s">
        <v>35</v>
      </c>
      <c r="F10" t="s">
        <v>107</v>
      </c>
      <c r="G10" t="s">
        <v>50</v>
      </c>
      <c r="H10">
        <v>1</v>
      </c>
      <c r="I10">
        <v>1</v>
      </c>
      <c r="J10">
        <v>3</v>
      </c>
      <c r="K10">
        <v>1</v>
      </c>
      <c r="L10">
        <v>1</v>
      </c>
      <c r="M10">
        <v>3</v>
      </c>
      <c r="N10">
        <v>5</v>
      </c>
      <c r="O10" t="s">
        <v>35</v>
      </c>
      <c r="P10">
        <v>3</v>
      </c>
      <c r="Q10" t="s">
        <v>91</v>
      </c>
      <c r="R10">
        <v>1</v>
      </c>
      <c r="S10" t="s">
        <v>39</v>
      </c>
      <c r="T10" t="s">
        <v>40</v>
      </c>
      <c r="U10" t="s">
        <v>41</v>
      </c>
      <c r="V10" t="s">
        <v>41</v>
      </c>
      <c r="W10" t="s">
        <v>35</v>
      </c>
      <c r="X10">
        <v>1</v>
      </c>
      <c r="Y10" t="s">
        <v>35</v>
      </c>
      <c r="Z10" t="s">
        <v>42</v>
      </c>
      <c r="AA10">
        <v>4</v>
      </c>
      <c r="AB10" t="s">
        <v>63</v>
      </c>
      <c r="AC10" t="s">
        <v>64</v>
      </c>
      <c r="AD10" t="s">
        <v>43</v>
      </c>
      <c r="AE10" t="s">
        <v>43</v>
      </c>
    </row>
    <row r="11" spans="1:31" x14ac:dyDescent="0.25">
      <c r="A11" t="s">
        <v>122</v>
      </c>
      <c r="B11" t="s">
        <v>46</v>
      </c>
      <c r="C11" t="s">
        <v>70</v>
      </c>
      <c r="D11" t="s">
        <v>34</v>
      </c>
      <c r="E11" t="s">
        <v>35</v>
      </c>
      <c r="F11" t="s">
        <v>123</v>
      </c>
      <c r="G11" t="s">
        <v>124</v>
      </c>
      <c r="H11">
        <v>2</v>
      </c>
      <c r="I11">
        <v>2</v>
      </c>
      <c r="J11">
        <v>10</v>
      </c>
      <c r="K11">
        <v>1</v>
      </c>
      <c r="L11">
        <v>1</v>
      </c>
      <c r="M11">
        <v>2</v>
      </c>
      <c r="N11">
        <v>5</v>
      </c>
      <c r="O11" t="s">
        <v>35</v>
      </c>
      <c r="P11">
        <v>1</v>
      </c>
      <c r="Q11" t="s">
        <v>125</v>
      </c>
      <c r="R11">
        <v>3</v>
      </c>
      <c r="S11" t="s">
        <v>39</v>
      </c>
      <c r="T11" t="s">
        <v>40</v>
      </c>
      <c r="U11" t="s">
        <v>35</v>
      </c>
      <c r="V11" t="s">
        <v>126</v>
      </c>
      <c r="W11" t="s">
        <v>35</v>
      </c>
      <c r="X11">
        <v>1</v>
      </c>
      <c r="Y11" t="s">
        <v>35</v>
      </c>
      <c r="Z11" t="s">
        <v>42</v>
      </c>
      <c r="AA11">
        <v>5</v>
      </c>
      <c r="AB11" t="s">
        <v>63</v>
      </c>
      <c r="AC11" t="s">
        <v>64</v>
      </c>
      <c r="AD11" t="s">
        <v>127</v>
      </c>
      <c r="AE11" t="s">
        <v>128</v>
      </c>
    </row>
    <row r="12" spans="1:31" x14ac:dyDescent="0.25">
      <c r="A12" t="s">
        <v>74</v>
      </c>
      <c r="B12" t="s">
        <v>32</v>
      </c>
      <c r="C12" t="s">
        <v>33</v>
      </c>
      <c r="D12" t="s">
        <v>34</v>
      </c>
      <c r="E12" t="s">
        <v>41</v>
      </c>
      <c r="F12" t="s">
        <v>75</v>
      </c>
      <c r="G12" t="s">
        <v>76</v>
      </c>
      <c r="H12">
        <v>2</v>
      </c>
      <c r="I12">
        <v>2</v>
      </c>
      <c r="J12">
        <v>5</v>
      </c>
      <c r="K12">
        <v>1</v>
      </c>
      <c r="L12">
        <v>1</v>
      </c>
      <c r="M12">
        <v>4</v>
      </c>
      <c r="N12">
        <v>6</v>
      </c>
      <c r="O12" t="s">
        <v>35</v>
      </c>
      <c r="P12">
        <v>1</v>
      </c>
      <c r="Q12" t="s">
        <v>77</v>
      </c>
      <c r="R12">
        <v>1</v>
      </c>
      <c r="S12" t="s">
        <v>39</v>
      </c>
      <c r="T12" t="s">
        <v>40</v>
      </c>
      <c r="U12" t="s">
        <v>41</v>
      </c>
      <c r="V12" t="s">
        <v>41</v>
      </c>
      <c r="W12" t="s">
        <v>35</v>
      </c>
      <c r="X12">
        <v>3</v>
      </c>
      <c r="Y12" t="s">
        <v>35</v>
      </c>
      <c r="Z12" t="s">
        <v>42</v>
      </c>
      <c r="AA12">
        <v>2</v>
      </c>
      <c r="AB12" t="s">
        <v>63</v>
      </c>
      <c r="AC12" t="s">
        <v>64</v>
      </c>
      <c r="AD12" t="s">
        <v>43</v>
      </c>
      <c r="AE12" t="s">
        <v>43</v>
      </c>
    </row>
    <row r="13" spans="1:31" x14ac:dyDescent="0.25">
      <c r="A13" t="s">
        <v>108</v>
      </c>
      <c r="B13" t="s">
        <v>32</v>
      </c>
      <c r="C13" t="s">
        <v>33</v>
      </c>
      <c r="D13" t="s">
        <v>34</v>
      </c>
      <c r="E13" t="s">
        <v>41</v>
      </c>
      <c r="F13" t="s">
        <v>60</v>
      </c>
      <c r="G13" t="s">
        <v>109</v>
      </c>
      <c r="H13">
        <v>2</v>
      </c>
      <c r="I13">
        <v>1</v>
      </c>
      <c r="J13">
        <v>3</v>
      </c>
      <c r="K13">
        <v>2</v>
      </c>
      <c r="L13">
        <v>4</v>
      </c>
      <c r="M13">
        <v>2</v>
      </c>
      <c r="N13">
        <v>4</v>
      </c>
      <c r="O13" t="s">
        <v>35</v>
      </c>
      <c r="P13">
        <v>4</v>
      </c>
      <c r="Q13" t="s">
        <v>110</v>
      </c>
      <c r="R13">
        <v>1</v>
      </c>
      <c r="S13" t="s">
        <v>39</v>
      </c>
      <c r="T13" t="s">
        <v>67</v>
      </c>
      <c r="U13" t="s">
        <v>41</v>
      </c>
      <c r="V13" t="s">
        <v>41</v>
      </c>
      <c r="W13" t="s">
        <v>35</v>
      </c>
      <c r="X13">
        <v>3</v>
      </c>
      <c r="Y13" t="s">
        <v>35</v>
      </c>
      <c r="Z13" t="s">
        <v>42</v>
      </c>
      <c r="AA13">
        <v>3</v>
      </c>
      <c r="AB13" t="s">
        <v>63</v>
      </c>
      <c r="AC13" t="s">
        <v>111</v>
      </c>
      <c r="AD13" t="s">
        <v>43</v>
      </c>
      <c r="AE13" t="s">
        <v>43</v>
      </c>
    </row>
    <row r="14" spans="1:31" x14ac:dyDescent="0.25">
      <c r="A14" t="s">
        <v>59</v>
      </c>
      <c r="B14" t="s">
        <v>32</v>
      </c>
      <c r="C14" t="s">
        <v>33</v>
      </c>
      <c r="D14" t="s">
        <v>34</v>
      </c>
      <c r="E14" t="s">
        <v>35</v>
      </c>
      <c r="F14" t="s">
        <v>60</v>
      </c>
      <c r="G14" t="s">
        <v>61</v>
      </c>
      <c r="H14">
        <v>1</v>
      </c>
      <c r="I14">
        <v>2</v>
      </c>
      <c r="J14">
        <v>3</v>
      </c>
      <c r="K14">
        <v>1</v>
      </c>
      <c r="L14">
        <v>2</v>
      </c>
      <c r="M14">
        <v>3</v>
      </c>
      <c r="N14">
        <v>6</v>
      </c>
      <c r="O14" t="s">
        <v>35</v>
      </c>
      <c r="P14">
        <v>1</v>
      </c>
      <c r="Q14" t="s">
        <v>62</v>
      </c>
      <c r="R14">
        <v>2</v>
      </c>
      <c r="S14" t="s">
        <v>39</v>
      </c>
      <c r="T14" t="s">
        <v>40</v>
      </c>
      <c r="U14" t="s">
        <v>41</v>
      </c>
      <c r="V14" t="s">
        <v>41</v>
      </c>
      <c r="W14" t="s">
        <v>35</v>
      </c>
      <c r="X14">
        <v>2</v>
      </c>
      <c r="Y14" t="s">
        <v>35</v>
      </c>
      <c r="Z14" t="s">
        <v>42</v>
      </c>
      <c r="AA14">
        <v>5</v>
      </c>
      <c r="AB14" t="s">
        <v>63</v>
      </c>
      <c r="AC14" t="s">
        <v>64</v>
      </c>
      <c r="AD14" t="s">
        <v>43</v>
      </c>
      <c r="AE14" t="s">
        <v>43</v>
      </c>
    </row>
    <row r="15" spans="1:31" x14ac:dyDescent="0.25">
      <c r="A15" t="s">
        <v>84</v>
      </c>
      <c r="B15" t="s">
        <v>85</v>
      </c>
      <c r="C15" t="s">
        <v>70</v>
      </c>
      <c r="D15" t="s">
        <v>34</v>
      </c>
      <c r="E15" t="s">
        <v>35</v>
      </c>
      <c r="F15" t="s">
        <v>60</v>
      </c>
      <c r="G15" t="s">
        <v>86</v>
      </c>
      <c r="H15">
        <v>2</v>
      </c>
      <c r="I15">
        <v>3</v>
      </c>
      <c r="J15">
        <v>2</v>
      </c>
      <c r="K15">
        <v>3</v>
      </c>
      <c r="L15">
        <v>3</v>
      </c>
      <c r="M15">
        <v>2</v>
      </c>
      <c r="N15">
        <v>3</v>
      </c>
      <c r="O15" t="s">
        <v>35</v>
      </c>
      <c r="P15">
        <v>2</v>
      </c>
      <c r="Q15" t="s">
        <v>87</v>
      </c>
      <c r="R15">
        <v>1</v>
      </c>
      <c r="S15" t="s">
        <v>39</v>
      </c>
      <c r="T15" t="s">
        <v>40</v>
      </c>
      <c r="U15" t="s">
        <v>41</v>
      </c>
      <c r="V15" t="s">
        <v>41</v>
      </c>
      <c r="W15" t="s">
        <v>35</v>
      </c>
      <c r="X15">
        <v>1</v>
      </c>
      <c r="Y15" t="s">
        <v>35</v>
      </c>
      <c r="Z15" t="s">
        <v>42</v>
      </c>
      <c r="AA15">
        <v>3</v>
      </c>
      <c r="AB15" t="s">
        <v>63</v>
      </c>
      <c r="AC15" t="s">
        <v>64</v>
      </c>
      <c r="AD15" t="s">
        <v>43</v>
      </c>
      <c r="AE15" t="s">
        <v>43</v>
      </c>
    </row>
    <row r="16" spans="1:31" x14ac:dyDescent="0.25">
      <c r="A16" t="s">
        <v>88</v>
      </c>
      <c r="B16" t="s">
        <v>32</v>
      </c>
      <c r="C16" t="s">
        <v>33</v>
      </c>
      <c r="D16" t="s">
        <v>34</v>
      </c>
      <c r="E16" t="s">
        <v>35</v>
      </c>
      <c r="F16" t="s">
        <v>89</v>
      </c>
      <c r="G16" t="s">
        <v>90</v>
      </c>
      <c r="H16">
        <v>1</v>
      </c>
      <c r="I16">
        <v>1</v>
      </c>
      <c r="J16">
        <v>3</v>
      </c>
      <c r="K16">
        <v>1</v>
      </c>
      <c r="L16">
        <v>1</v>
      </c>
      <c r="M16">
        <v>4</v>
      </c>
      <c r="N16">
        <v>6</v>
      </c>
      <c r="O16" t="s">
        <v>35</v>
      </c>
      <c r="P16">
        <v>2</v>
      </c>
      <c r="Q16" t="s">
        <v>91</v>
      </c>
      <c r="R16">
        <v>2</v>
      </c>
      <c r="S16" t="s">
        <v>39</v>
      </c>
      <c r="T16" t="s">
        <v>40</v>
      </c>
      <c r="U16" t="s">
        <v>41</v>
      </c>
      <c r="V16" t="s">
        <v>41</v>
      </c>
      <c r="W16" t="s">
        <v>35</v>
      </c>
      <c r="X16">
        <v>2</v>
      </c>
      <c r="Y16" t="s">
        <v>41</v>
      </c>
      <c r="Z16" t="s">
        <v>43</v>
      </c>
      <c r="AA16">
        <v>3</v>
      </c>
      <c r="AB16" t="s">
        <v>63</v>
      </c>
      <c r="AC16" t="s">
        <v>92</v>
      </c>
      <c r="AD16" t="s">
        <v>43</v>
      </c>
      <c r="AE16" t="s">
        <v>43</v>
      </c>
    </row>
    <row r="17" spans="1:31" x14ac:dyDescent="0.25">
      <c r="A17" t="s">
        <v>136</v>
      </c>
      <c r="B17" t="s">
        <v>137</v>
      </c>
      <c r="C17" t="s">
        <v>47</v>
      </c>
      <c r="D17" t="s">
        <v>48</v>
      </c>
      <c r="E17" t="s">
        <v>35</v>
      </c>
      <c r="F17" t="s">
        <v>138</v>
      </c>
      <c r="G17" t="s">
        <v>139</v>
      </c>
      <c r="H17">
        <v>2</v>
      </c>
      <c r="I17">
        <v>1</v>
      </c>
      <c r="J17">
        <v>10</v>
      </c>
      <c r="K17">
        <v>1</v>
      </c>
      <c r="L17">
        <v>2</v>
      </c>
      <c r="M17">
        <v>3</v>
      </c>
      <c r="N17">
        <v>5</v>
      </c>
      <c r="O17" t="s">
        <v>35</v>
      </c>
      <c r="P17">
        <v>1</v>
      </c>
      <c r="Q17" t="s">
        <v>140</v>
      </c>
      <c r="R17">
        <v>1</v>
      </c>
      <c r="S17" t="s">
        <v>39</v>
      </c>
      <c r="T17" t="s">
        <v>40</v>
      </c>
      <c r="U17" t="s">
        <v>41</v>
      </c>
      <c r="V17" t="s">
        <v>141</v>
      </c>
      <c r="W17" t="s">
        <v>35</v>
      </c>
      <c r="X17">
        <v>2</v>
      </c>
      <c r="Y17" t="s">
        <v>35</v>
      </c>
      <c r="Z17" t="s">
        <v>42</v>
      </c>
      <c r="AA17">
        <v>5</v>
      </c>
      <c r="AB17" t="s">
        <v>72</v>
      </c>
      <c r="AC17" t="s">
        <v>43</v>
      </c>
      <c r="AD17" t="s">
        <v>43</v>
      </c>
      <c r="AE17" t="s">
        <v>43</v>
      </c>
    </row>
    <row r="18" spans="1:31" x14ac:dyDescent="0.25">
      <c r="A18" t="s">
        <v>78</v>
      </c>
      <c r="B18" t="s">
        <v>79</v>
      </c>
      <c r="C18" t="s">
        <v>33</v>
      </c>
      <c r="D18" t="s">
        <v>34</v>
      </c>
      <c r="E18" t="s">
        <v>35</v>
      </c>
      <c r="F18" t="s">
        <v>80</v>
      </c>
      <c r="G18" t="s">
        <v>81</v>
      </c>
      <c r="H18">
        <v>1</v>
      </c>
      <c r="I18">
        <v>2</v>
      </c>
      <c r="J18">
        <v>3</v>
      </c>
      <c r="K18">
        <v>1</v>
      </c>
      <c r="L18">
        <v>3</v>
      </c>
      <c r="M18">
        <v>3</v>
      </c>
      <c r="N18">
        <v>5</v>
      </c>
      <c r="O18" t="s">
        <v>35</v>
      </c>
      <c r="P18">
        <v>2</v>
      </c>
      <c r="Q18" t="s">
        <v>82</v>
      </c>
      <c r="R18">
        <v>1</v>
      </c>
      <c r="S18" t="s">
        <v>39</v>
      </c>
      <c r="T18" t="s">
        <v>40</v>
      </c>
      <c r="U18" t="s">
        <v>41</v>
      </c>
      <c r="V18" t="s">
        <v>41</v>
      </c>
      <c r="W18" t="s">
        <v>35</v>
      </c>
      <c r="X18">
        <v>1</v>
      </c>
      <c r="Y18" t="s">
        <v>35</v>
      </c>
      <c r="Z18" t="s">
        <v>83</v>
      </c>
      <c r="AA18">
        <v>5</v>
      </c>
      <c r="AB18" t="s">
        <v>72</v>
      </c>
      <c r="AC18" t="s">
        <v>73</v>
      </c>
      <c r="AD18" t="s">
        <v>43</v>
      </c>
      <c r="AE18" t="s">
        <v>43</v>
      </c>
    </row>
    <row r="19" spans="1:31" x14ac:dyDescent="0.25">
      <c r="A19" t="s">
        <v>142</v>
      </c>
      <c r="B19" t="s">
        <v>32</v>
      </c>
      <c r="C19" t="s">
        <v>33</v>
      </c>
      <c r="D19" t="s">
        <v>48</v>
      </c>
      <c r="E19" t="s">
        <v>35</v>
      </c>
      <c r="F19" t="s">
        <v>107</v>
      </c>
      <c r="G19" t="s">
        <v>143</v>
      </c>
      <c r="H19">
        <v>1</v>
      </c>
      <c r="I19">
        <v>2</v>
      </c>
      <c r="J19">
        <v>10</v>
      </c>
      <c r="K19">
        <v>2</v>
      </c>
      <c r="L19">
        <v>2</v>
      </c>
      <c r="M19">
        <v>2</v>
      </c>
      <c r="N19">
        <v>4</v>
      </c>
      <c r="O19" t="s">
        <v>35</v>
      </c>
      <c r="P19">
        <v>2</v>
      </c>
      <c r="Q19" t="s">
        <v>89</v>
      </c>
      <c r="R19">
        <v>2</v>
      </c>
      <c r="S19" t="s">
        <v>39</v>
      </c>
      <c r="T19" t="s">
        <v>40</v>
      </c>
      <c r="U19" t="s">
        <v>35</v>
      </c>
      <c r="V19" t="s">
        <v>41</v>
      </c>
      <c r="W19" t="s">
        <v>35</v>
      </c>
      <c r="X19">
        <v>2</v>
      </c>
      <c r="Y19" t="s">
        <v>35</v>
      </c>
      <c r="Z19" t="s">
        <v>42</v>
      </c>
      <c r="AA19">
        <v>5</v>
      </c>
      <c r="AB19" t="s">
        <v>72</v>
      </c>
      <c r="AC19" t="s">
        <v>73</v>
      </c>
      <c r="AD19" t="s">
        <v>43</v>
      </c>
      <c r="AE19" t="s">
        <v>43</v>
      </c>
    </row>
    <row r="20" spans="1:31" x14ac:dyDescent="0.25">
      <c r="A20" t="s">
        <v>129</v>
      </c>
      <c r="B20" t="s">
        <v>113</v>
      </c>
      <c r="C20" t="s">
        <v>130</v>
      </c>
      <c r="D20" t="s">
        <v>114</v>
      </c>
      <c r="E20" t="s">
        <v>41</v>
      </c>
      <c r="F20" t="s">
        <v>131</v>
      </c>
      <c r="G20" t="s">
        <v>99</v>
      </c>
      <c r="H20">
        <v>1</v>
      </c>
      <c r="I20">
        <v>1</v>
      </c>
      <c r="J20">
        <v>5</v>
      </c>
      <c r="K20">
        <v>2</v>
      </c>
      <c r="L20">
        <v>3</v>
      </c>
      <c r="M20">
        <v>4</v>
      </c>
      <c r="N20">
        <v>5</v>
      </c>
      <c r="O20" t="s">
        <v>35</v>
      </c>
      <c r="P20">
        <v>2</v>
      </c>
      <c r="Q20" t="s">
        <v>132</v>
      </c>
      <c r="R20">
        <v>1</v>
      </c>
      <c r="S20" t="s">
        <v>39</v>
      </c>
      <c r="T20" t="s">
        <v>40</v>
      </c>
      <c r="U20" t="s">
        <v>41</v>
      </c>
      <c r="V20" t="s">
        <v>35</v>
      </c>
      <c r="W20" t="s">
        <v>35</v>
      </c>
      <c r="X20">
        <v>3</v>
      </c>
      <c r="Y20" t="s">
        <v>35</v>
      </c>
      <c r="Z20" t="s">
        <v>42</v>
      </c>
      <c r="AA20">
        <v>3</v>
      </c>
      <c r="AB20" t="s">
        <v>72</v>
      </c>
      <c r="AC20" t="s">
        <v>73</v>
      </c>
      <c r="AD20" t="s">
        <v>43</v>
      </c>
      <c r="AE20" t="s">
        <v>43</v>
      </c>
    </row>
    <row r="21" spans="1:31" x14ac:dyDescent="0.25">
      <c r="A21" t="s">
        <v>68</v>
      </c>
      <c r="B21" t="s">
        <v>69</v>
      </c>
      <c r="C21" t="s">
        <v>70</v>
      </c>
      <c r="D21" t="s">
        <v>34</v>
      </c>
      <c r="E21" t="s">
        <v>35</v>
      </c>
      <c r="F21" t="s">
        <v>60</v>
      </c>
      <c r="G21" t="s">
        <v>71</v>
      </c>
      <c r="H21">
        <v>2</v>
      </c>
      <c r="I21">
        <v>2</v>
      </c>
      <c r="J21">
        <v>4</v>
      </c>
      <c r="K21">
        <v>1</v>
      </c>
      <c r="L21">
        <v>4</v>
      </c>
      <c r="M21">
        <v>2</v>
      </c>
      <c r="N21">
        <v>4</v>
      </c>
      <c r="O21" t="s">
        <v>35</v>
      </c>
      <c r="P21">
        <v>1</v>
      </c>
      <c r="Q21" t="s">
        <v>51</v>
      </c>
      <c r="R21">
        <v>2</v>
      </c>
      <c r="S21" t="s">
        <v>39</v>
      </c>
      <c r="T21" t="s">
        <v>40</v>
      </c>
      <c r="U21" t="s">
        <v>41</v>
      </c>
      <c r="V21" t="s">
        <v>41</v>
      </c>
      <c r="W21" t="s">
        <v>35</v>
      </c>
      <c r="X21">
        <v>1</v>
      </c>
      <c r="Y21" t="s">
        <v>35</v>
      </c>
      <c r="Z21" t="s">
        <v>42</v>
      </c>
      <c r="AA21">
        <v>4</v>
      </c>
      <c r="AB21" t="s">
        <v>72</v>
      </c>
      <c r="AC21" t="s">
        <v>73</v>
      </c>
      <c r="AD21" t="s">
        <v>43</v>
      </c>
      <c r="AE21" t="s">
        <v>43</v>
      </c>
    </row>
    <row r="22" spans="1:31" x14ac:dyDescent="0.25">
      <c r="A22" t="s">
        <v>97</v>
      </c>
      <c r="B22" t="s">
        <v>32</v>
      </c>
      <c r="C22" t="s">
        <v>33</v>
      </c>
      <c r="D22" t="s">
        <v>34</v>
      </c>
      <c r="E22" t="s">
        <v>35</v>
      </c>
      <c r="F22" t="s">
        <v>98</v>
      </c>
      <c r="G22" t="s">
        <v>99</v>
      </c>
      <c r="H22">
        <v>1</v>
      </c>
      <c r="I22">
        <v>2</v>
      </c>
      <c r="J22">
        <v>4</v>
      </c>
      <c r="K22">
        <v>1</v>
      </c>
      <c r="L22">
        <v>1</v>
      </c>
      <c r="M22">
        <v>3</v>
      </c>
      <c r="N22">
        <v>6</v>
      </c>
      <c r="O22" t="s">
        <v>35</v>
      </c>
      <c r="P22">
        <v>1</v>
      </c>
      <c r="Q22" t="s">
        <v>100</v>
      </c>
      <c r="R22">
        <v>1</v>
      </c>
      <c r="S22" t="s">
        <v>39</v>
      </c>
      <c r="T22" t="s">
        <v>40</v>
      </c>
      <c r="U22" t="s">
        <v>41</v>
      </c>
      <c r="V22" t="s">
        <v>41</v>
      </c>
      <c r="W22" t="s">
        <v>35</v>
      </c>
      <c r="X22">
        <v>1</v>
      </c>
      <c r="Y22" t="s">
        <v>35</v>
      </c>
      <c r="Z22" t="s">
        <v>42</v>
      </c>
      <c r="AA22">
        <v>4</v>
      </c>
      <c r="AB22" t="s">
        <v>101</v>
      </c>
      <c r="AC22" t="s">
        <v>102</v>
      </c>
      <c r="AD22" t="s">
        <v>43</v>
      </c>
      <c r="AE22" t="s">
        <v>43</v>
      </c>
    </row>
    <row r="24" spans="1:31" x14ac:dyDescent="0.25">
      <c r="H24">
        <f>AVERAGE(Umfrage_zu__Tommi___das_web_basierte_Lebensmittelspiel_[Wie gefällt dir das Aussehen von "Tommi"?])</f>
        <v>1.5238095238095237</v>
      </c>
      <c r="I24">
        <f>AVERAGE(Umfrage_zu__Tommi___das_web_basierte_Lebensmittelspiel_[Wie gefällt dir das Aussehen der Spielwelt?])</f>
        <v>1.9047619047619047</v>
      </c>
      <c r="J24">
        <f>AVERAGE(Umfrage_zu__Tommi___das_web_basierte_Lebensmittelspiel_[Wie viele Level hast du gespielt? ])</f>
        <v>4.9523809523809526</v>
      </c>
      <c r="K24">
        <f>AVERAGE(Umfrage_zu__Tommi___das_web_basierte_Lebensmittelspiel_[Hat dir das Spielen Spaß gemacht? ])</f>
        <v>1.65</v>
      </c>
      <c r="L24">
        <f>AVERAGE(Umfrage_zu__Tommi___das_web_basierte_Lebensmittelspiel_[Fandst du das Spiel interessant?])</f>
        <v>2.3333333333333335</v>
      </c>
      <c r="M24">
        <f>AVERAGE(Umfrage_zu__Tommi___das_web_basierte_Lebensmittelspiel_[Wie schwer war das Spiel für dich?])</f>
        <v>2.7619047619047619</v>
      </c>
      <c r="N24">
        <f>AVERAGE(Umfrage_zu__Tommi___das_web_basierte_Lebensmittelspiel_[Warst du gelangweilt?])</f>
        <v>4.666666666666667</v>
      </c>
      <c r="P24">
        <f>AVERAGE(Umfrage_zu__Tommi___das_web_basierte_Lebensmittelspiel_[Wenn Ja:
Wie haben dir die Bonus-Puzzle gefallen?])</f>
        <v>1.7142857142857142</v>
      </c>
      <c r="R24">
        <f>AVERAGE(Umfrage_zu__Tommi___das_web_basierte_Lebensmittelspiel_[Wie gefällt dir das Aussehen der Karten, die du gesammelt hast?])</f>
        <v>1.4285714285714286</v>
      </c>
      <c r="X24">
        <f>AVERAGE(Umfrage_zu__Tommi___das_web_basierte_Lebensmittelspiel_[Wie viel Spaß hat dir das Kombinieren von Karten gemacht? ])</f>
        <v>1.6</v>
      </c>
      <c r="AA24">
        <f>AVERAGE(Umfrage_zu__Tommi___das_web_basierte_Lebensmittelspiel_[Welche Schulnote würdest du dieser Wochenplanung hinsichtlich der Umweltverschmutzung und Wasserverschwendung geben?])</f>
        <v>3.8421052631578947</v>
      </c>
    </row>
    <row r="25" spans="1:31" x14ac:dyDescent="0.25">
      <c r="H25">
        <f>_xlfn.VAR.S(Umfrage_zu__Tommi___das_web_basierte_Lebensmittelspiel_[Wie gefällt dir das Aussehen von "Tommi"?])</f>
        <v>0.36190476190476206</v>
      </c>
      <c r="I25">
        <f>_xlfn.VAR.S(Umfrage_zu__Tommi___das_web_basierte_Lebensmittelspiel_[Wie gefällt dir das Aussehen der Spielwelt?])</f>
        <v>0.69047619047619047</v>
      </c>
      <c r="J25">
        <f>_xlfn.VAR.S(Umfrage_zu__Tommi___das_web_basierte_Lebensmittelspiel_[Wie viele Level hast du gespielt? ])</f>
        <v>7.147619047619048</v>
      </c>
      <c r="K25">
        <f>_xlfn.VAR.S(Umfrage_zu__Tommi___das_web_basierte_Lebensmittelspiel_[Hat dir das Spielen Spaß gemacht? ])</f>
        <v>0.55526315789473668</v>
      </c>
      <c r="L25">
        <f>_xlfn.VAR.S(Umfrage_zu__Tommi___das_web_basierte_Lebensmittelspiel_[Fandst du das Spiel interessant?])</f>
        <v>1.1333333333333335</v>
      </c>
      <c r="M25">
        <f>_xlfn.VAR.S(Umfrage_zu__Tommi___das_web_basierte_Lebensmittelspiel_[Wie schwer war das Spiel für dich?])</f>
        <v>0.6904761904761898</v>
      </c>
      <c r="N25">
        <f>_xlfn.VAR.S(Umfrage_zu__Tommi___das_web_basierte_Lebensmittelspiel_[Warst du gelangweilt?])</f>
        <v>1.0333333333333343</v>
      </c>
      <c r="P25">
        <f>_xlfn.VAR.S(Umfrage_zu__Tommi___das_web_basierte_Lebensmittelspiel_[Wenn Ja:
Wie haben dir die Bonus-Puzzle gefallen?])</f>
        <v>0.71428571428571419</v>
      </c>
      <c r="R25">
        <f>_xlfn.VAR.S(Umfrage_zu__Tommi___das_web_basierte_Lebensmittelspiel_[Wie gefällt dir das Aussehen der Karten, die du gesammelt hast?])</f>
        <v>0.4571428571428573</v>
      </c>
      <c r="X25">
        <f>_xlfn.VAR.S(Umfrage_zu__Tommi___das_web_basierte_Lebensmittelspiel_[Wie viel Spaß hat dir das Kombinieren von Karten gemacht? ])</f>
        <v>0.67368421052631566</v>
      </c>
      <c r="AA25">
        <f>_xlfn.VAR.S(Umfrage_zu__Tommi___das_web_basierte_Lebensmittelspiel_[Welche Schulnote würdest du dieser Wochenplanung hinsichtlich der Umweltverschmutzung und Wasserverschwendung geben?])</f>
        <v>1.0292397660818722</v>
      </c>
    </row>
    <row r="26" spans="1:31" x14ac:dyDescent="0.25">
      <c r="H26">
        <f>_xlfn.STDEV.S(Umfrage_zu__Tommi___das_web_basierte_Lebensmittelspiel_[Wie gefällt dir das Aussehen von "Tommi"?])</f>
        <v>0.60158520751823852</v>
      </c>
      <c r="I26">
        <f>_xlfn.STDEV.S(Umfrage_zu__Tommi___das_web_basierte_Lebensmittelspiel_[Wie gefällt dir das Aussehen der Spielwelt?])</f>
        <v>0.83094896983881661</v>
      </c>
      <c r="J26">
        <f>_xlfn.STDEV.S(Umfrage_zu__Tommi___das_web_basierte_Lebensmittelspiel_[Wie viele Level hast du gespielt? ])</f>
        <v>2.673503141501623</v>
      </c>
      <c r="K26">
        <f>_xlfn.STDEV.S(Umfrage_zu__Tommi___das_web_basierte_Lebensmittelspiel_[Hat dir das Spielen Spaß gemacht? ])</f>
        <v>0.74515982037059447</v>
      </c>
      <c r="L26">
        <f>_xlfn.STDEV.S(Umfrage_zu__Tommi___das_web_basierte_Lebensmittelspiel_[Fandst du das Spiel interessant?])</f>
        <v>1.0645812948447542</v>
      </c>
      <c r="M26">
        <f>_xlfn.STDEV.S(Umfrage_zu__Tommi___das_web_basierte_Lebensmittelspiel_[Wie schwer war das Spiel für dich?])</f>
        <v>0.83094896983881616</v>
      </c>
      <c r="N26">
        <f>_xlfn.STDEV.S(Umfrage_zu__Tommi___das_web_basierte_Lebensmittelspiel_[Warst du gelangweilt?])</f>
        <v>1.0165300454651276</v>
      </c>
      <c r="P26">
        <f>_xlfn.STDEV.S(Umfrage_zu__Tommi___das_web_basierte_Lebensmittelspiel_[Wenn Ja:
Wie haben dir die Bonus-Puzzle gefallen?])</f>
        <v>0.84515425472851657</v>
      </c>
      <c r="R26">
        <f>_xlfn.STDEV.S(Umfrage_zu__Tommi___das_web_basierte_Lebensmittelspiel_[Wie gefällt dir das Aussehen der Karten, die du gesammelt hast?])</f>
        <v>0.67612340378281333</v>
      </c>
      <c r="X26">
        <f>_xlfn.STDEV.S(Umfrage_zu__Tommi___das_web_basierte_Lebensmittelspiel_[Wie viel Spaß hat dir das Kombinieren von Karten gemacht? ])</f>
        <v>0.82078268166812318</v>
      </c>
      <c r="AA26">
        <f>_xlfn.STDEV.S(Umfrage_zu__Tommi___das_web_basierte_Lebensmittelspiel_[Welche Schulnote würdest du dieser Wochenplanung hinsichtlich der Umweltverschmutzung und Wasserverschwendung geben?])</f>
        <v>1.0145145470035766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U G A A B Q S w M E F A A C A A g A j H 6 d V Z J + n 6 2 k A A A A 9 g A A A B I A H A B D b 2 5 m a W c v U G F j a 2 F n Z S 5 4 b W w g o h g A K K A U A A A A A A A A A A A A A A A A A A A A A A A A A A A A h Y 9 N C s I w G E S v U r J v / g S R 8 j V d q D s L g i B u Q x r b Y J t K k 5 r e z Y V H 8 g p W t O r O 5 b x 5 i 5 n 7 9 Q b Z 0 N T R R X f O t D Z F D F M U a a v a w t g y R b 0 / x g u U C d h K d Z K l j k b Z u m R w R Y o q 7 8 8 J I S E E H G a 4 7 U r C K W X k k G 9 2 q t K N R B / Z / J d j Y 5 2 X V m k k Y P 8 a I z h m j O E 5 5 Z g C m S D k x n 4 F P u 5 9 t j 8 Q l n 3 t + 0 6 L Q s e r N Z A p A n l / E A 9 Q S w M E F A A C A A g A j H 6 d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x + n V X R s V 5 L 3 w M A A F o J A A A T A B w A R m 9 y b X V s Y X M v U 2 V j d G l v b j E u b S C i G A A o o B Q A A A A A A A A A A A A A A A A A A A A A A A A A A A C d V c 1 u 2 0 Y Q v h v w O w z o i w z Q Q o K 2 O S Q Q A s d u 7 D Y p k F Q 2 A i Q q g i U 5 J L f a X Q r 7 I z U y 8 i y 9 + B l y y k 0 v 1 h k u Z c k W Z b T V Q R K X 8 / t 9 3 8 w 6 z L 1 s D I z j 7 9 M X h w e H B 6 4 W F g s 4 S q 5 1 a U W F s A z w + a r R W s I J F M L B A r O T T D i J 1 i O 8 x Q y N 0 9 J 7 V G 4 m U X 1 O Y A Q K / e E B 0 O d 9 Q K W Q T s 7 c f H j e 5 E G j 8 Y P X U u H w r D G e H t w g O X s + u X Z o 3 e S t C F Z M z t F N f T O b u L z G m Z z 8 J p x H K 2 y G 0 k / + Z 0 3 D 3 M 2 T 4 / T T O S p J 5 2 h H S Z q k c N a o o I 0 b / f A 0 h Z 9 N 3 h T S V K N n P z 1 5 Q s / v Q + N x 7 L 8 o H G 3 + D q m N P 4 7 T 2 N t R c r n 6 V q O F C p 0 P J S W + R F G g Z Q C u R E b W 7 2 y j y T U e u 0 E E I 4 V P 3 f m p U u N c K G H d y N u A W 4 E v c H V r C m 7 G w t W X 2 S b i l R X G l Y 3 V s X R 6 h 2 6 w t 5 D 0 5 i b 5 S L A R g H q G i j r 2 5 A A e / / J f U 7 h J T k N J y C n C W c M F 2 t W t h x Y v 5 6 E I L a 5 j f n y 5 4 / h B I g j l I Z O t 6 a 7 B J j K M 8 z q Q B C q s 9 9 h e i p i P + C Y t a q E A / Y J y V z h t 8 t q / h B 2 P C 5 l 5 Q N f Z k R b Q O T R p W z E F q o Q 1 k j w p V u V 8 T / V k J l 1 M K j Q o i R k h Z P r b r L B c 3 S r q t Z C 2 T X A a K F m N B u Z U b Z K 0 K k w S d v 7 F + G c / D p m T f + F N / E R 0 C S a / x 3 t O r 1 n O c 1 R Q d y g R x + w V Y X n g c y k 2 i d r Y l G c 8 E 6 u / y U u L N Z Y P n F 4 L U z w g H C S N p i V Q h d l X G p G 1 o A 4 W Y i s b l K v v 9 E j Q 9 z m R z L s G l D D V A m V v 2 2 s x F J T j V W O C O 3 k X l s t W P 1 3 f u y y h M f C r e H 4 0 U O U x 1 1 a L j A F m I H a j l I J m 0 P Q V 2 M r V 3 c E d o S R 9 Z M j q u O f 6 X 2 T C R L 8 R N M o s U L K M H A q t q Z m W 1 b 2 1 R D f g G c t Y 4 X Y N M M K 1 X q w 1 8 B C M 2 M X v u M S Z h z n t H W a K l g m N A 9 Y W S P w U a f 8 U x l J B B F d h Y U M + 7 U F 8 b W s w 4 N q h 4 T 5 p s R V h S j X T k q X G N b w S l t Y q A t J m R Z c L Y x 4 J x 9 D F u p H z U w B p K P L H 4 A V n m D Y 6 k 4 Z X f D 8 F P C 2 d 3 O u t Q X i z d u t G t q v 3 k Y n Y r o d L g A 8 N s 8 E 9 d e W x + 0 y J / m Y 8 s E 4 c u A b K Y K Z 8 s 3 L R s I j k 0 x s O P G 8 s r 2 t U W y r o o z L u T 0 P X B S y I / Q L v 5 o M F 0 V Z m u J R g K q i l c b z 4 F H 2 1 u o s y i S L Q w S / Z K J i i E 8 F G H H x e 8 a 3 Z q 0 U a r z Y j B V 0 u J F / L r G p D o p T 8 U z a q Y o E Z v k M 4 P f 3 j i 5 3 s 2 v e u o R 6 p 7 L S 7 E d y 9 R t r V 3 S d k Y Y O + 2 3 p t c g I 0 x p V Y 7 J v D b e Z J j X / i t K W D 2 C Y m H 5 t h s m d f 6 q n 1 j x f I N n / 3 f b 4 e H x 5 I s + + + f v E P U E s B A i 0 A F A A C A A g A j H 6 d V Z J + n 6 2 k A A A A 9 g A A A B I A A A A A A A A A A A A A A A A A A A A A A E N v b m Z p Z y 9 Q Y W N r Y W d l L n h t b F B L A Q I t A B Q A A g A I A I x + n V U P y u m r p A A A A O k A A A A T A A A A A A A A A A A A A A A A A P A A A A B b Q 2 9 u d G V u d F 9 U e X B l c 1 0 u e G 1 s U E s B A i 0 A F A A C A A g A j H 6 d V d G x X k v f A w A A W g k A A B M A A A A A A A A A A A A A A A A A 4 Q E A A E Z v c m 1 1 b G F z L 1 N l Y 3 R p b 2 4 x L m 1 Q S w U G A A A A A A M A A w D C A A A A D Q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D M A A A A A A A A 6 M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Z n J h Z 2 U l M j B 6 d S U y M F 9 U b 2 1 t a S U y M C 0 l M j B k Y X M l M j B 3 Z W I t Y m F z a W V y d G U l M j B M Z W J l b n N t a X R 0 Z W x z c G l l b F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b W Z y Y W d l X 3 p 1 X 1 9 U b 2 1 t a V 9 f X 2 R h c 1 9 3 Z W J f Y m F z a W V y d G V f T G V i Z W 5 z b W l 0 d G V s c 3 B p Z W x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5 V D E 0 O j U y O j I 1 L j g z N j M 3 M j B a I i A v P j x F b n R y e S B U e X B l P S J G a W x s Q 2 9 s d W 1 u V H l w Z X M i I F Z h b H V l P S J z Q m d Z R 0 J n W U d C Z 0 1 E Q X d N R E F 3 T U d B d 1 l E Q m d Z R 0 J n W U R C Z 1 l E Q m d Z R 0 J n P T 0 i I C 8 + P E V u d H J 5 I F R 5 c G U 9 I k Z p b G x D b 2 x 1 b W 5 O Y W 1 l c y I g V m F s d W U 9 I n N b J n F 1 b 3 Q 7 W m V p d H N 0 Z W 1 w Z W w m c X V v d D s s J n F 1 b 3 Q 7 Q X V m I H d l b G N o Z W 0 g R 2 V y w 6 R 0 I H N w a W V s c 3 Q g Z H U g Z G F z I F N w a W V s P y Z x d W 9 0 O y w m c X V v d D t X a W U g Y W x 0 I G J p c 3 Q g Z H U / J n F 1 b 3 Q 7 L C Z x d W 9 0 O 0 F 1 Z i B 3 Z W x j a G U g U 2 N o d W x l I G d l a H N 0 I G R 1 P y Z x d W 9 0 O y w m c X V v d D t I Y X N 0 I G R 1 I H N j a G 9 u I G 1 h b C B l d H d h c y B n Z W t v Y 2 h 0 P y A m c X V v d D s s J n F 1 b 3 Q 7 R 2 l i d C B l c y B l d H d h c y B 6 d S B l c 3 N l b i w g Z G F z I G R 1 I G d h c m 5 p Y 2 h 0 I G 1 h Z 3 N 0 P y Z x d W 9 0 O y w m c X V v d D t X Y X M g a X N z d C B k d S B h b S B s a W V i c 3 R l b j 8 m c X V v d D s s J n F 1 b 3 Q 7 V 2 l l I G d l Z s O k b G x 0 I G R p c i B k Y X M g Q X V z c 2 V o Z W 4 g d m 9 u I F w m c X V v d D t U b 2 1 t a V w m c X V v d D s / J n F 1 b 3 Q 7 L C Z x d W 9 0 O 1 d p Z S B n Z W b D p G x s d C B k a X I g Z G F z I E F 1 c 3 N l a G V u I G R l c i B T c G l l b H d l b H Q / J n F 1 b 3 Q 7 L C Z x d W 9 0 O 1 d p Z S B 2 a W V s Z S B M Z X Z l b C B o Y X N 0 I G R 1 I G d l c 3 B p Z W x 0 P y A m c X V v d D s s J n F 1 b 3 Q 7 S G F 0 I G R p c i B k Y X M g U 3 B p Z W x l b i B T c G H D n y B n Z W 1 h Y 2 h 0 P y A m c X V v d D s s J n F 1 b 3 Q 7 R m F u Z H N 0 I G R 1 I G R h c y B T c G l l b C B p b n R l c m V z c 2 F u d D 8 m c X V v d D s s J n F 1 b 3 Q 7 V 2 l l I H N j a H d l c i B 3 Y X I g Z G F z I F N w a W V s I G b D v H I g Z G l j a D 8 m c X V v d D s s J n F 1 b 3 Q 7 V 2 F y c 3 Q g Z H U g Z 2 V s Y W 5 n d 2 V p b H Q / J n F 1 b 3 Q 7 L C Z x d W 9 0 O 0 h h c 3 Q g Z H U g Z G l l I E J v b n V z L V B 1 e n p s Z S B n Z X N w a W V s d D 8 m c X V v d D s s J n F 1 b 3 Q 7 V 2 V u b i B K Y T p c b l d p Z S B o Y W J l b i B k a X I g Z G l l I E J v b n V z L V B 1 e n p s Z S B n Z W Z h b G x l b j 8 m c X V v d D s s J n F 1 b 3 Q 7 V 2 V s Y 2 h l c y B M Z X Z l b C B o Y X Q g Z G l y I G F t I G J l c 3 R l b i B n Z W Z h b G x l b j 8 m c X V v d D s s J n F 1 b 3 Q 7 V 2 l l I G d l Z s O k b G x 0 I G R p c i B k Y X M g Q X V z c 2 V o Z W 4 g Z G V y I E t h c n R l b i w g Z G l l I G R 1 I G d l c 2 F t b W V s d C B o Y X N 0 P y Z x d W 9 0 O y w m c X V v d D t X Z W x j a G U g S 2 F y d G U g a X N 0 I G J l c 3 N l c i B m w 7 x y I G R p Z S B V b X d l b H Q / I C Z x d W 9 0 O y w m c X V v d D t X Z W x j a G V z I F J l e m V w d C B 2 Z X J z Y 2 h 3 Z W 5 k Z X Q g b W V o c i B X Y X N z Z X I / J n F 1 b 3 Q 7 L C Z x d W 9 0 O 0 h h c 3 Q g Z H U g S 2 F y d G V u I G F 1 c 2 d l Z H J 1 Y 2 t 0 P y Z x d W 9 0 O y w m c X V v d D t I Y X N 0 I G R 1 I G 5 l d W U g S 2 F y d G V u I G 9 k Z X I g U H J v Z H V r d G U g b W l 0 I G R l b S B C Y X J j b 2 R l I G V p b m d l c 2 N h b m 5 0 P y Z x d W 9 0 O y w m c X V v d D t I Y X N 0 I G R 1 I G R p c i B S Z X p l c H R l I G F 1 c y B k Z W l u Z W 4 g W n V 0 Y X R l b i B r b 2 1 i a W 5 p Z X J 0 P y Z x d W 9 0 O y w m c X V v d D t X a W U g d m l l b C B T c G H D n y B o Y X Q g Z G l y I G R h c y B L b 2 1 i a W 5 p Z X J l b i B 2 b 2 4 g S 2 F y d G V u I G d l b W F j a H Q / I C Z x d W 9 0 O y w m c X V v d D t I Y X N 0 I G R 1 I G R p c i B l a W 5 l I F d v Y 2 h l I G 1 p d C B S Z X p l c H R l b i B n Z X B s Y W 5 0 P y Z x d W 9 0 O y w m c X V v d D t I Y X Q g Y W x s Z X M g c 2 8 g Z n V u a 3 R p b 2 5 p Z X J 0 I H d p Z S B k d S B l c y B k a X I g d m 9 y Z 2 V z d G V s b H Q g a G F z d D 8 m c X V v d D s s J n F 1 b 3 Q 7 V 2 V s Y 2 h l I F N j a H V s b m 9 0 Z S B 3 w 7 x y Z G V z d C B k d S B k a W V z Z X I g V 2 9 j a G V u c G x h b n V u Z y B o a W 5 z a W N o d G x p Y 2 g g Z G V y I F V t d 2 V s d H Z l c n N j a G 1 1 d H p 1 b m c g d W 5 k I F d h c 3 N l c n Z l c n N j a H d l b m R 1 b m c g Z 2 V i Z W 4 / J n F 1 b 3 Q 7 L C Z x d W 9 0 O 1 d l b m 4 g Z H U g Z G l j a C B 6 d 2 l z Y 2 h l b i B k Z W 4 g Y m V p Z G V u I G Z v b G d l b m R l b i B H Z X J p Y 2 h 0 Z W 4 g Z W 5 0 c 2 N o Z W l k Z W 4 g c 2 9 s b H R l c 3 Q s I H d l b G N o Z X M g d 8 O 8 c m R l c 3 Q g Z H U g Z X N z Z W 4 / I C Z x d W 9 0 O y w m c X V v d D t X Y X J 1 b S B o Y X N 0 I G R 1 I G R p Y 2 g g c 2 8 g Z W 5 0 c 2 N o a W V k Z W 4 / J n F 1 b 3 Q 7 L C Z x d W 9 0 O 1 d p Z S B o Y X Q g Z G l y I G R h c y B Q c m 9 q Z W t 0 I G F s b G d l b W V p b i B n Z W Z h b G x l b j 8 m c X V v d D s s J n F 1 b 3 Q 7 V 2 F z I G h h d C B i Z W k g Z G l y I G 5 p Y 2 h 0 I G Z 1 b m t 0 a W 9 u a W V y d D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W 1 m c m F n Z S B 6 d S B f V G 9 t b W k g L S B k Y X M g d 2 V i L W J h c 2 l l c n R l I E x l Y m V u c 2 1 p d H R l b H N w a W V s X y 9 B d X R v U m V t b 3 Z l Z E N v b H V t b n M x L n t a Z W l 0 c 3 R l b X B l b C w w f S Z x d W 9 0 O y w m c X V v d D t T Z W N 0 a W 9 u M S 9 V b W Z y Y W d l I H p 1 I F 9 U b 2 1 t a S A t I G R h c y B 3 Z W I t Y m F z a W V y d G U g T G V i Z W 5 z b W l 0 d G V s c 3 B p Z W x f L 0 F 1 d G 9 S Z W 1 v d m V k Q 2 9 s d W 1 u c z E u e 0 F 1 Z i B 3 Z W x j a G V t I E d l c s O k d C B z c G l l b H N 0 I G R 1 I G R h c y B T c G l l b D 8 s M X 0 m c X V v d D s s J n F 1 b 3 Q 7 U 2 V j d G l v b j E v V W 1 m c m F n Z S B 6 d S B f V G 9 t b W k g L S B k Y X M g d 2 V i L W J h c 2 l l c n R l I E x l Y m V u c 2 1 p d H R l b H N w a W V s X y 9 B d X R v U m V t b 3 Z l Z E N v b H V t b n M x L n t X a W U g Y W x 0 I G J p c 3 Q g Z H U / L D J 9 J n F 1 b 3 Q 7 L C Z x d W 9 0 O 1 N l Y 3 R p b 2 4 x L 1 V t Z n J h Z 2 U g e n U g X 1 R v b W 1 p I C 0 g Z G F z I H d l Y i 1 i Y X N p Z X J 0 Z S B M Z W J l b n N t a X R 0 Z W x z c G l l b F 8 v Q X V 0 b 1 J l b W 9 2 Z W R D b 2 x 1 b W 5 z M S 5 7 Q X V m I H d l b G N o Z S B T Y 2 h 1 b G U g Z 2 V o c 3 Q g Z H U / L D N 9 J n F 1 b 3 Q 7 L C Z x d W 9 0 O 1 N l Y 3 R p b 2 4 x L 1 V t Z n J h Z 2 U g e n U g X 1 R v b W 1 p I C 0 g Z G F z I H d l Y i 1 i Y X N p Z X J 0 Z S B M Z W J l b n N t a X R 0 Z W x z c G l l b F 8 v Q X V 0 b 1 J l b W 9 2 Z W R D b 2 x 1 b W 5 z M S 5 7 S G F z d C B k d S B z Y 2 h v b i B t Y W w g Z X R 3 Y X M g Z 2 V r b 2 N o d D 8 g L D R 9 J n F 1 b 3 Q 7 L C Z x d W 9 0 O 1 N l Y 3 R p b 2 4 x L 1 V t Z n J h Z 2 U g e n U g X 1 R v b W 1 p I C 0 g Z G F z I H d l Y i 1 i Y X N p Z X J 0 Z S B M Z W J l b n N t a X R 0 Z W x z c G l l b F 8 v Q X V 0 b 1 J l b W 9 2 Z W R D b 2 x 1 b W 5 z M S 5 7 R 2 l i d C B l c y B l d H d h c y B 6 d S B l c 3 N l b i w g Z G F z I G R 1 I G d h c m 5 p Y 2 h 0 I G 1 h Z 3 N 0 P y w 1 f S Z x d W 9 0 O y w m c X V v d D t T Z W N 0 a W 9 u M S 9 V b W Z y Y W d l I H p 1 I F 9 U b 2 1 t a S A t I G R h c y B 3 Z W I t Y m F z a W V y d G U g T G V i Z W 5 z b W l 0 d G V s c 3 B p Z W x f L 0 F 1 d G 9 S Z W 1 v d m V k Q 2 9 s d W 1 u c z E u e 1 d h c y B p c 3 N 0 I G R 1 I G F t I G x p Z W J z d G V u P y w 2 f S Z x d W 9 0 O y w m c X V v d D t T Z W N 0 a W 9 u M S 9 V b W Z y Y W d l I H p 1 I F 9 U b 2 1 t a S A t I G R h c y B 3 Z W I t Y m F z a W V y d G U g T G V i Z W 5 z b W l 0 d G V s c 3 B p Z W x f L 0 F 1 d G 9 S Z W 1 v d m V k Q 2 9 s d W 1 u c z E u e 1 d p Z S B n Z W b D p G x s d C B k a X I g Z G F z I E F 1 c 3 N l a G V u I H Z v b i B c J n F 1 b 3 Q 7 V G 9 t b W l c J n F 1 b 3 Q 7 P y w 3 f S Z x d W 9 0 O y w m c X V v d D t T Z W N 0 a W 9 u M S 9 V b W Z y Y W d l I H p 1 I F 9 U b 2 1 t a S A t I G R h c y B 3 Z W I t Y m F z a W V y d G U g T G V i Z W 5 z b W l 0 d G V s c 3 B p Z W x f L 0 F 1 d G 9 S Z W 1 v d m V k Q 2 9 s d W 1 u c z E u e 1 d p Z S B n Z W b D p G x s d C B k a X I g Z G F z I E F 1 c 3 N l a G V u I G R l c i B T c G l l b H d l b H Q / L D h 9 J n F 1 b 3 Q 7 L C Z x d W 9 0 O 1 N l Y 3 R p b 2 4 x L 1 V t Z n J h Z 2 U g e n U g X 1 R v b W 1 p I C 0 g Z G F z I H d l Y i 1 i Y X N p Z X J 0 Z S B M Z W J l b n N t a X R 0 Z W x z c G l l b F 8 v Q X V 0 b 1 J l b W 9 2 Z W R D b 2 x 1 b W 5 z M S 5 7 V 2 l l I H Z p Z W x l I E x l d m V s I G h h c 3 Q g Z H U g Z 2 V z c G l l b H Q / I C w 5 f S Z x d W 9 0 O y w m c X V v d D t T Z W N 0 a W 9 u M S 9 V b W Z y Y W d l I H p 1 I F 9 U b 2 1 t a S A t I G R h c y B 3 Z W I t Y m F z a W V y d G U g T G V i Z W 5 z b W l 0 d G V s c 3 B p Z W x f L 0 F 1 d G 9 S Z W 1 v d m V k Q 2 9 s d W 1 u c z E u e 0 h h d C B k a X I g Z G F z I F N w a W V s Z W 4 g U 3 B h w 5 8 g Z 2 V t Y W N o d D 8 g L D E w f S Z x d W 9 0 O y w m c X V v d D t T Z W N 0 a W 9 u M S 9 V b W Z y Y W d l I H p 1 I F 9 U b 2 1 t a S A t I G R h c y B 3 Z W I t Y m F z a W V y d G U g T G V i Z W 5 z b W l 0 d G V s c 3 B p Z W x f L 0 F 1 d G 9 S Z W 1 v d m V k Q 2 9 s d W 1 u c z E u e 0 Z h b m R z d C B k d S B k Y X M g U 3 B p Z W w g a W 5 0 Z X J l c 3 N h b n Q / L D E x f S Z x d W 9 0 O y w m c X V v d D t T Z W N 0 a W 9 u M S 9 V b W Z y Y W d l I H p 1 I F 9 U b 2 1 t a S A t I G R h c y B 3 Z W I t Y m F z a W V y d G U g T G V i Z W 5 z b W l 0 d G V s c 3 B p Z W x f L 0 F 1 d G 9 S Z W 1 v d m V k Q 2 9 s d W 1 u c z E u e 1 d p Z S B z Y 2 h 3 Z X I g d 2 F y I G R h c y B T c G l l b C B m w 7 x y I G R p Y 2 g / L D E y f S Z x d W 9 0 O y w m c X V v d D t T Z W N 0 a W 9 u M S 9 V b W Z y Y W d l I H p 1 I F 9 U b 2 1 t a S A t I G R h c y B 3 Z W I t Y m F z a W V y d G U g T G V i Z W 5 z b W l 0 d G V s c 3 B p Z W x f L 0 F 1 d G 9 S Z W 1 v d m V k Q 2 9 s d W 1 u c z E u e 1 d h c n N 0 I G R 1 I G d l b G F u Z 3 d l a W x 0 P y w x M 3 0 m c X V v d D s s J n F 1 b 3 Q 7 U 2 V j d G l v b j E v V W 1 m c m F n Z S B 6 d S B f V G 9 t b W k g L S B k Y X M g d 2 V i L W J h c 2 l l c n R l I E x l Y m V u c 2 1 p d H R l b H N w a W V s X y 9 B d X R v U m V t b 3 Z l Z E N v b H V t b n M x L n t I Y X N 0 I G R 1 I G R p Z S B C b 2 5 1 c y 1 Q d X p 6 b G U g Z 2 V z c G l l b H Q / L D E 0 f S Z x d W 9 0 O y w m c X V v d D t T Z W N 0 a W 9 u M S 9 V b W Z y Y W d l I H p 1 I F 9 U b 2 1 t a S A t I G R h c y B 3 Z W I t Y m F z a W V y d G U g T G V i Z W 5 z b W l 0 d G V s c 3 B p Z W x f L 0 F 1 d G 9 S Z W 1 v d m V k Q 2 9 s d W 1 u c z E u e 1 d l b m 4 g S m E 6 X G 5 X a W U g a G F i Z W 4 g Z G l y I G R p Z S B C b 2 5 1 c y 1 Q d X p 6 b G U g Z 2 V m Y W x s Z W 4 / L D E 1 f S Z x d W 9 0 O y w m c X V v d D t T Z W N 0 a W 9 u M S 9 V b W Z y Y W d l I H p 1 I F 9 U b 2 1 t a S A t I G R h c y B 3 Z W I t Y m F z a W V y d G U g T G V i Z W 5 z b W l 0 d G V s c 3 B p Z W x f L 0 F 1 d G 9 S Z W 1 v d m V k Q 2 9 s d W 1 u c z E u e 1 d l b G N o Z X M g T G V 2 Z W w g a G F 0 I G R p c i B h b S B i Z X N 0 Z W 4 g Z 2 V m Y W x s Z W 4 / L D E 2 f S Z x d W 9 0 O y w m c X V v d D t T Z W N 0 a W 9 u M S 9 V b W Z y Y W d l I H p 1 I F 9 U b 2 1 t a S A t I G R h c y B 3 Z W I t Y m F z a W V y d G U g T G V i Z W 5 z b W l 0 d G V s c 3 B p Z W x f L 0 F 1 d G 9 S Z W 1 v d m V k Q 2 9 s d W 1 u c z E u e 1 d p Z S B n Z W b D p G x s d C B k a X I g Z G F z I E F 1 c 3 N l a G V u I G R l c i B L Y X J 0 Z W 4 s I G R p Z S B k d S B n Z X N h b W 1 l b H Q g a G F z d D 8 s M T d 9 J n F 1 b 3 Q 7 L C Z x d W 9 0 O 1 N l Y 3 R p b 2 4 x L 1 V t Z n J h Z 2 U g e n U g X 1 R v b W 1 p I C 0 g Z G F z I H d l Y i 1 i Y X N p Z X J 0 Z S B M Z W J l b n N t a X R 0 Z W x z c G l l b F 8 v Q X V 0 b 1 J l b W 9 2 Z W R D b 2 x 1 b W 5 z M S 5 7 V 2 V s Y 2 h l I E t h c n R l I G l z d C B i Z X N z Z X I g Z s O 8 c i B k a W U g V W 1 3 Z W x 0 P y A s M T h 9 J n F 1 b 3 Q 7 L C Z x d W 9 0 O 1 N l Y 3 R p b 2 4 x L 1 V t Z n J h Z 2 U g e n U g X 1 R v b W 1 p I C 0 g Z G F z I H d l Y i 1 i Y X N p Z X J 0 Z S B M Z W J l b n N t a X R 0 Z W x z c G l l b F 8 v Q X V 0 b 1 J l b W 9 2 Z W R D b 2 x 1 b W 5 z M S 5 7 V 2 V s Y 2 h l c y B S Z X p l c H Q g d m V y c 2 N o d 2 V u Z G V 0 I G 1 l a H I g V 2 F z c 2 V y P y w x O X 0 m c X V v d D s s J n F 1 b 3 Q 7 U 2 V j d G l v b j E v V W 1 m c m F n Z S B 6 d S B f V G 9 t b W k g L S B k Y X M g d 2 V i L W J h c 2 l l c n R l I E x l Y m V u c 2 1 p d H R l b H N w a W V s X y 9 B d X R v U m V t b 3 Z l Z E N v b H V t b n M x L n t I Y X N 0 I G R 1 I E t h c n R l b i B h d X N n Z W R y d W N r d D 8 s M j B 9 J n F 1 b 3 Q 7 L C Z x d W 9 0 O 1 N l Y 3 R p b 2 4 x L 1 V t Z n J h Z 2 U g e n U g X 1 R v b W 1 p I C 0 g Z G F z I H d l Y i 1 i Y X N p Z X J 0 Z S B M Z W J l b n N t a X R 0 Z W x z c G l l b F 8 v Q X V 0 b 1 J l b W 9 2 Z W R D b 2 x 1 b W 5 z M S 5 7 S G F z d C B k d S B u Z X V l I E t h c n R l b i B v Z G V y I F B y b 2 R 1 a 3 R l I G 1 p d C B k Z W 0 g Q m F y Y 2 9 k Z S B l a W 5 n Z X N j Y W 5 u d D 8 s M j F 9 J n F 1 b 3 Q 7 L C Z x d W 9 0 O 1 N l Y 3 R p b 2 4 x L 1 V t Z n J h Z 2 U g e n U g X 1 R v b W 1 p I C 0 g Z G F z I H d l Y i 1 i Y X N p Z X J 0 Z S B M Z W J l b n N t a X R 0 Z W x z c G l l b F 8 v Q X V 0 b 1 J l b W 9 2 Z W R D b 2 x 1 b W 5 z M S 5 7 S G F z d C B k d S B k a X I g U m V 6 Z X B 0 Z S B h d X M g Z G V p b m V u I F p 1 d G F 0 Z W 4 g a 2 9 t Y m l u a W V y d D 8 s M j J 9 J n F 1 b 3 Q 7 L C Z x d W 9 0 O 1 N l Y 3 R p b 2 4 x L 1 V t Z n J h Z 2 U g e n U g X 1 R v b W 1 p I C 0 g Z G F z I H d l Y i 1 i Y X N p Z X J 0 Z S B M Z W J l b n N t a X R 0 Z W x z c G l l b F 8 v Q X V 0 b 1 J l b W 9 2 Z W R D b 2 x 1 b W 5 z M S 5 7 V 2 l l I H Z p Z W w g U 3 B h w 5 8 g a G F 0 I G R p c i B k Y X M g S 2 9 t Y m l u a W V y Z W 4 g d m 9 u I E t h c n R l b i B n Z W 1 h Y 2 h 0 P y A s M j N 9 J n F 1 b 3 Q 7 L C Z x d W 9 0 O 1 N l Y 3 R p b 2 4 x L 1 V t Z n J h Z 2 U g e n U g X 1 R v b W 1 p I C 0 g Z G F z I H d l Y i 1 i Y X N p Z X J 0 Z S B M Z W J l b n N t a X R 0 Z W x z c G l l b F 8 v Q X V 0 b 1 J l b W 9 2 Z W R D b 2 x 1 b W 5 z M S 5 7 S G F z d C B k d S B k a X I g Z W l u Z S B X b 2 N o Z S B t a X Q g U m V 6 Z X B 0 Z W 4 g Z 2 V w b G F u d D 8 s M j R 9 J n F 1 b 3 Q 7 L C Z x d W 9 0 O 1 N l Y 3 R p b 2 4 x L 1 V t Z n J h Z 2 U g e n U g X 1 R v b W 1 p I C 0 g Z G F z I H d l Y i 1 i Y X N p Z X J 0 Z S B M Z W J l b n N t a X R 0 Z W x z c G l l b F 8 v Q X V 0 b 1 J l b W 9 2 Z W R D b 2 x 1 b W 5 z M S 5 7 S G F 0 I G F s b G V z I H N v I G Z 1 b m t 0 a W 9 u a W V y d C B 3 a W U g Z H U g Z X M g Z G l y I H Z v c m d l c 3 R l b G x 0 I G h h c 3 Q / L D I 1 f S Z x d W 9 0 O y w m c X V v d D t T Z W N 0 a W 9 u M S 9 V b W Z y Y W d l I H p 1 I F 9 U b 2 1 t a S A t I G R h c y B 3 Z W I t Y m F z a W V y d G U g T G V i Z W 5 z b W l 0 d G V s c 3 B p Z W x f L 0 F 1 d G 9 S Z W 1 v d m V k Q 2 9 s d W 1 u c z E u e 1 d l b G N o Z S B T Y 2 h 1 b G 5 v d G U g d 8 O 8 c m R l c 3 Q g Z H U g Z G l l c 2 V y I F d v Y 2 h l b n B s Y W 5 1 b m c g a G l u c 2 l j a H R s a W N o I G R l c i B V b X d l b H R 2 Z X J z Y 2 h t d X R 6 d W 5 n I H V u Z C B X Y X N z Z X J 2 Z X J z Y 2 h 3 Z W 5 k d W 5 n I G d l Y m V u P y w y N n 0 m c X V v d D s s J n F 1 b 3 Q 7 U 2 V j d G l v b j E v V W 1 m c m F n Z S B 6 d S B f V G 9 t b W k g L S B k Y X M g d 2 V i L W J h c 2 l l c n R l I E x l Y m V u c 2 1 p d H R l b H N w a W V s X y 9 B d X R v U m V t b 3 Z l Z E N v b H V t b n M x L n t X Z W 5 u I G R 1 I G R p Y 2 g g e n d p c 2 N o Z W 4 g Z G V u I G J l a W R l b i B m b 2 x n Z W 5 k Z W 4 g R 2 V y a W N o d G V u I G V u d H N j a G V p Z G V u I H N v b G x 0 Z X N 0 L C B 3 Z W x j a G V z I H f D v H J k Z X N 0 I G R 1 I G V z c 2 V u P y A s M j d 9 J n F 1 b 3 Q 7 L C Z x d W 9 0 O 1 N l Y 3 R p b 2 4 x L 1 V t Z n J h Z 2 U g e n U g X 1 R v b W 1 p I C 0 g Z G F z I H d l Y i 1 i Y X N p Z X J 0 Z S B M Z W J l b n N t a X R 0 Z W x z c G l l b F 8 v Q X V 0 b 1 J l b W 9 2 Z W R D b 2 x 1 b W 5 z M S 5 7 V 2 F y d W 0 g a G F z d C B k d S B k a W N o I H N v I G V u d H N j a G l l Z G V u P y w y O H 0 m c X V v d D s s J n F 1 b 3 Q 7 U 2 V j d G l v b j E v V W 1 m c m F n Z S B 6 d S B f V G 9 t b W k g L S B k Y X M g d 2 V i L W J h c 2 l l c n R l I E x l Y m V u c 2 1 p d H R l b H N w a W V s X y 9 B d X R v U m V t b 3 Z l Z E N v b H V t b n M x L n t X a W U g a G F 0 I G R p c i B k Y X M g U H J v a m V r d C B h b G x n Z W 1 l a W 4 g Z 2 V m Y W x s Z W 4 / L D I 5 f S Z x d W 9 0 O y w m c X V v d D t T Z W N 0 a W 9 u M S 9 V b W Z y Y W d l I H p 1 I F 9 U b 2 1 t a S A t I G R h c y B 3 Z W I t Y m F z a W V y d G U g T G V i Z W 5 z b W l 0 d G V s c 3 B p Z W x f L 0 F 1 d G 9 S Z W 1 v d m V k Q 2 9 s d W 1 u c z E u e 1 d h c y B o Y X Q g Y m V p I G R p c i B u a W N o d C B m d W 5 r d G l v b m l l c n Q /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V W 1 m c m F n Z S B 6 d S B f V G 9 t b W k g L S B k Y X M g d 2 V i L W J h c 2 l l c n R l I E x l Y m V u c 2 1 p d H R l b H N w a W V s X y 9 B d X R v U m V t b 3 Z l Z E N v b H V t b n M x L n t a Z W l 0 c 3 R l b X B l b C w w f S Z x d W 9 0 O y w m c X V v d D t T Z W N 0 a W 9 u M S 9 V b W Z y Y W d l I H p 1 I F 9 U b 2 1 t a S A t I G R h c y B 3 Z W I t Y m F z a W V y d G U g T G V i Z W 5 z b W l 0 d G V s c 3 B p Z W x f L 0 F 1 d G 9 S Z W 1 v d m V k Q 2 9 s d W 1 u c z E u e 0 F 1 Z i B 3 Z W x j a G V t I E d l c s O k d C B z c G l l b H N 0 I G R 1 I G R h c y B T c G l l b D 8 s M X 0 m c X V v d D s s J n F 1 b 3 Q 7 U 2 V j d G l v b j E v V W 1 m c m F n Z S B 6 d S B f V G 9 t b W k g L S B k Y X M g d 2 V i L W J h c 2 l l c n R l I E x l Y m V u c 2 1 p d H R l b H N w a W V s X y 9 B d X R v U m V t b 3 Z l Z E N v b H V t b n M x L n t X a W U g Y W x 0 I G J p c 3 Q g Z H U / L D J 9 J n F 1 b 3 Q 7 L C Z x d W 9 0 O 1 N l Y 3 R p b 2 4 x L 1 V t Z n J h Z 2 U g e n U g X 1 R v b W 1 p I C 0 g Z G F z I H d l Y i 1 i Y X N p Z X J 0 Z S B M Z W J l b n N t a X R 0 Z W x z c G l l b F 8 v Q X V 0 b 1 J l b W 9 2 Z W R D b 2 x 1 b W 5 z M S 5 7 Q X V m I H d l b G N o Z S B T Y 2 h 1 b G U g Z 2 V o c 3 Q g Z H U / L D N 9 J n F 1 b 3 Q 7 L C Z x d W 9 0 O 1 N l Y 3 R p b 2 4 x L 1 V t Z n J h Z 2 U g e n U g X 1 R v b W 1 p I C 0 g Z G F z I H d l Y i 1 i Y X N p Z X J 0 Z S B M Z W J l b n N t a X R 0 Z W x z c G l l b F 8 v Q X V 0 b 1 J l b W 9 2 Z W R D b 2 x 1 b W 5 z M S 5 7 S G F z d C B k d S B z Y 2 h v b i B t Y W w g Z X R 3 Y X M g Z 2 V r b 2 N o d D 8 g L D R 9 J n F 1 b 3 Q 7 L C Z x d W 9 0 O 1 N l Y 3 R p b 2 4 x L 1 V t Z n J h Z 2 U g e n U g X 1 R v b W 1 p I C 0 g Z G F z I H d l Y i 1 i Y X N p Z X J 0 Z S B M Z W J l b n N t a X R 0 Z W x z c G l l b F 8 v Q X V 0 b 1 J l b W 9 2 Z W R D b 2 x 1 b W 5 z M S 5 7 R 2 l i d C B l c y B l d H d h c y B 6 d S B l c 3 N l b i w g Z G F z I G R 1 I G d h c m 5 p Y 2 h 0 I G 1 h Z 3 N 0 P y w 1 f S Z x d W 9 0 O y w m c X V v d D t T Z W N 0 a W 9 u M S 9 V b W Z y Y W d l I H p 1 I F 9 U b 2 1 t a S A t I G R h c y B 3 Z W I t Y m F z a W V y d G U g T G V i Z W 5 z b W l 0 d G V s c 3 B p Z W x f L 0 F 1 d G 9 S Z W 1 v d m V k Q 2 9 s d W 1 u c z E u e 1 d h c y B p c 3 N 0 I G R 1 I G F t I G x p Z W J z d G V u P y w 2 f S Z x d W 9 0 O y w m c X V v d D t T Z W N 0 a W 9 u M S 9 V b W Z y Y W d l I H p 1 I F 9 U b 2 1 t a S A t I G R h c y B 3 Z W I t Y m F z a W V y d G U g T G V i Z W 5 z b W l 0 d G V s c 3 B p Z W x f L 0 F 1 d G 9 S Z W 1 v d m V k Q 2 9 s d W 1 u c z E u e 1 d p Z S B n Z W b D p G x s d C B k a X I g Z G F z I E F 1 c 3 N l a G V u I H Z v b i B c J n F 1 b 3 Q 7 V G 9 t b W l c J n F 1 b 3 Q 7 P y w 3 f S Z x d W 9 0 O y w m c X V v d D t T Z W N 0 a W 9 u M S 9 V b W Z y Y W d l I H p 1 I F 9 U b 2 1 t a S A t I G R h c y B 3 Z W I t Y m F z a W V y d G U g T G V i Z W 5 z b W l 0 d G V s c 3 B p Z W x f L 0 F 1 d G 9 S Z W 1 v d m V k Q 2 9 s d W 1 u c z E u e 1 d p Z S B n Z W b D p G x s d C B k a X I g Z G F z I E F 1 c 3 N l a G V u I G R l c i B T c G l l b H d l b H Q / L D h 9 J n F 1 b 3 Q 7 L C Z x d W 9 0 O 1 N l Y 3 R p b 2 4 x L 1 V t Z n J h Z 2 U g e n U g X 1 R v b W 1 p I C 0 g Z G F z I H d l Y i 1 i Y X N p Z X J 0 Z S B M Z W J l b n N t a X R 0 Z W x z c G l l b F 8 v Q X V 0 b 1 J l b W 9 2 Z W R D b 2 x 1 b W 5 z M S 5 7 V 2 l l I H Z p Z W x l I E x l d m V s I G h h c 3 Q g Z H U g Z 2 V z c G l l b H Q / I C w 5 f S Z x d W 9 0 O y w m c X V v d D t T Z W N 0 a W 9 u M S 9 V b W Z y Y W d l I H p 1 I F 9 U b 2 1 t a S A t I G R h c y B 3 Z W I t Y m F z a W V y d G U g T G V i Z W 5 z b W l 0 d G V s c 3 B p Z W x f L 0 F 1 d G 9 S Z W 1 v d m V k Q 2 9 s d W 1 u c z E u e 0 h h d C B k a X I g Z G F z I F N w a W V s Z W 4 g U 3 B h w 5 8 g Z 2 V t Y W N o d D 8 g L D E w f S Z x d W 9 0 O y w m c X V v d D t T Z W N 0 a W 9 u M S 9 V b W Z y Y W d l I H p 1 I F 9 U b 2 1 t a S A t I G R h c y B 3 Z W I t Y m F z a W V y d G U g T G V i Z W 5 z b W l 0 d G V s c 3 B p Z W x f L 0 F 1 d G 9 S Z W 1 v d m V k Q 2 9 s d W 1 u c z E u e 0 Z h b m R z d C B k d S B k Y X M g U 3 B p Z W w g a W 5 0 Z X J l c 3 N h b n Q / L D E x f S Z x d W 9 0 O y w m c X V v d D t T Z W N 0 a W 9 u M S 9 V b W Z y Y W d l I H p 1 I F 9 U b 2 1 t a S A t I G R h c y B 3 Z W I t Y m F z a W V y d G U g T G V i Z W 5 z b W l 0 d G V s c 3 B p Z W x f L 0 F 1 d G 9 S Z W 1 v d m V k Q 2 9 s d W 1 u c z E u e 1 d p Z S B z Y 2 h 3 Z X I g d 2 F y I G R h c y B T c G l l b C B m w 7 x y I G R p Y 2 g / L D E y f S Z x d W 9 0 O y w m c X V v d D t T Z W N 0 a W 9 u M S 9 V b W Z y Y W d l I H p 1 I F 9 U b 2 1 t a S A t I G R h c y B 3 Z W I t Y m F z a W V y d G U g T G V i Z W 5 z b W l 0 d G V s c 3 B p Z W x f L 0 F 1 d G 9 S Z W 1 v d m V k Q 2 9 s d W 1 u c z E u e 1 d h c n N 0 I G R 1 I G d l b G F u Z 3 d l a W x 0 P y w x M 3 0 m c X V v d D s s J n F 1 b 3 Q 7 U 2 V j d G l v b j E v V W 1 m c m F n Z S B 6 d S B f V G 9 t b W k g L S B k Y X M g d 2 V i L W J h c 2 l l c n R l I E x l Y m V u c 2 1 p d H R l b H N w a W V s X y 9 B d X R v U m V t b 3 Z l Z E N v b H V t b n M x L n t I Y X N 0 I G R 1 I G R p Z S B C b 2 5 1 c y 1 Q d X p 6 b G U g Z 2 V z c G l l b H Q / L D E 0 f S Z x d W 9 0 O y w m c X V v d D t T Z W N 0 a W 9 u M S 9 V b W Z y Y W d l I H p 1 I F 9 U b 2 1 t a S A t I G R h c y B 3 Z W I t Y m F z a W V y d G U g T G V i Z W 5 z b W l 0 d G V s c 3 B p Z W x f L 0 F 1 d G 9 S Z W 1 v d m V k Q 2 9 s d W 1 u c z E u e 1 d l b m 4 g S m E 6 X G 5 X a W U g a G F i Z W 4 g Z G l y I G R p Z S B C b 2 5 1 c y 1 Q d X p 6 b G U g Z 2 V m Y W x s Z W 4 / L D E 1 f S Z x d W 9 0 O y w m c X V v d D t T Z W N 0 a W 9 u M S 9 V b W Z y Y W d l I H p 1 I F 9 U b 2 1 t a S A t I G R h c y B 3 Z W I t Y m F z a W V y d G U g T G V i Z W 5 z b W l 0 d G V s c 3 B p Z W x f L 0 F 1 d G 9 S Z W 1 v d m V k Q 2 9 s d W 1 u c z E u e 1 d l b G N o Z X M g T G V 2 Z W w g a G F 0 I G R p c i B h b S B i Z X N 0 Z W 4 g Z 2 V m Y W x s Z W 4 / L D E 2 f S Z x d W 9 0 O y w m c X V v d D t T Z W N 0 a W 9 u M S 9 V b W Z y Y W d l I H p 1 I F 9 U b 2 1 t a S A t I G R h c y B 3 Z W I t Y m F z a W V y d G U g T G V i Z W 5 z b W l 0 d G V s c 3 B p Z W x f L 0 F 1 d G 9 S Z W 1 v d m V k Q 2 9 s d W 1 u c z E u e 1 d p Z S B n Z W b D p G x s d C B k a X I g Z G F z I E F 1 c 3 N l a G V u I G R l c i B L Y X J 0 Z W 4 s I G R p Z S B k d S B n Z X N h b W 1 l b H Q g a G F z d D 8 s M T d 9 J n F 1 b 3 Q 7 L C Z x d W 9 0 O 1 N l Y 3 R p b 2 4 x L 1 V t Z n J h Z 2 U g e n U g X 1 R v b W 1 p I C 0 g Z G F z I H d l Y i 1 i Y X N p Z X J 0 Z S B M Z W J l b n N t a X R 0 Z W x z c G l l b F 8 v Q X V 0 b 1 J l b W 9 2 Z W R D b 2 x 1 b W 5 z M S 5 7 V 2 V s Y 2 h l I E t h c n R l I G l z d C B i Z X N z Z X I g Z s O 8 c i B k a W U g V W 1 3 Z W x 0 P y A s M T h 9 J n F 1 b 3 Q 7 L C Z x d W 9 0 O 1 N l Y 3 R p b 2 4 x L 1 V t Z n J h Z 2 U g e n U g X 1 R v b W 1 p I C 0 g Z G F z I H d l Y i 1 i Y X N p Z X J 0 Z S B M Z W J l b n N t a X R 0 Z W x z c G l l b F 8 v Q X V 0 b 1 J l b W 9 2 Z W R D b 2 x 1 b W 5 z M S 5 7 V 2 V s Y 2 h l c y B S Z X p l c H Q g d m V y c 2 N o d 2 V u Z G V 0 I G 1 l a H I g V 2 F z c 2 V y P y w x O X 0 m c X V v d D s s J n F 1 b 3 Q 7 U 2 V j d G l v b j E v V W 1 m c m F n Z S B 6 d S B f V G 9 t b W k g L S B k Y X M g d 2 V i L W J h c 2 l l c n R l I E x l Y m V u c 2 1 p d H R l b H N w a W V s X y 9 B d X R v U m V t b 3 Z l Z E N v b H V t b n M x L n t I Y X N 0 I G R 1 I E t h c n R l b i B h d X N n Z W R y d W N r d D 8 s M j B 9 J n F 1 b 3 Q 7 L C Z x d W 9 0 O 1 N l Y 3 R p b 2 4 x L 1 V t Z n J h Z 2 U g e n U g X 1 R v b W 1 p I C 0 g Z G F z I H d l Y i 1 i Y X N p Z X J 0 Z S B M Z W J l b n N t a X R 0 Z W x z c G l l b F 8 v Q X V 0 b 1 J l b W 9 2 Z W R D b 2 x 1 b W 5 z M S 5 7 S G F z d C B k d S B u Z X V l I E t h c n R l b i B v Z G V y I F B y b 2 R 1 a 3 R l I G 1 p d C B k Z W 0 g Q m F y Y 2 9 k Z S B l a W 5 n Z X N j Y W 5 u d D 8 s M j F 9 J n F 1 b 3 Q 7 L C Z x d W 9 0 O 1 N l Y 3 R p b 2 4 x L 1 V t Z n J h Z 2 U g e n U g X 1 R v b W 1 p I C 0 g Z G F z I H d l Y i 1 i Y X N p Z X J 0 Z S B M Z W J l b n N t a X R 0 Z W x z c G l l b F 8 v Q X V 0 b 1 J l b W 9 2 Z W R D b 2 x 1 b W 5 z M S 5 7 S G F z d C B k d S B k a X I g U m V 6 Z X B 0 Z S B h d X M g Z G V p b m V u I F p 1 d G F 0 Z W 4 g a 2 9 t Y m l u a W V y d D 8 s M j J 9 J n F 1 b 3 Q 7 L C Z x d W 9 0 O 1 N l Y 3 R p b 2 4 x L 1 V t Z n J h Z 2 U g e n U g X 1 R v b W 1 p I C 0 g Z G F z I H d l Y i 1 i Y X N p Z X J 0 Z S B M Z W J l b n N t a X R 0 Z W x z c G l l b F 8 v Q X V 0 b 1 J l b W 9 2 Z W R D b 2 x 1 b W 5 z M S 5 7 V 2 l l I H Z p Z W w g U 3 B h w 5 8 g a G F 0 I G R p c i B k Y X M g S 2 9 t Y m l u a W V y Z W 4 g d m 9 u I E t h c n R l b i B n Z W 1 h Y 2 h 0 P y A s M j N 9 J n F 1 b 3 Q 7 L C Z x d W 9 0 O 1 N l Y 3 R p b 2 4 x L 1 V t Z n J h Z 2 U g e n U g X 1 R v b W 1 p I C 0 g Z G F z I H d l Y i 1 i Y X N p Z X J 0 Z S B M Z W J l b n N t a X R 0 Z W x z c G l l b F 8 v Q X V 0 b 1 J l b W 9 2 Z W R D b 2 x 1 b W 5 z M S 5 7 S G F z d C B k d S B k a X I g Z W l u Z S B X b 2 N o Z S B t a X Q g U m V 6 Z X B 0 Z W 4 g Z 2 V w b G F u d D 8 s M j R 9 J n F 1 b 3 Q 7 L C Z x d W 9 0 O 1 N l Y 3 R p b 2 4 x L 1 V t Z n J h Z 2 U g e n U g X 1 R v b W 1 p I C 0 g Z G F z I H d l Y i 1 i Y X N p Z X J 0 Z S B M Z W J l b n N t a X R 0 Z W x z c G l l b F 8 v Q X V 0 b 1 J l b W 9 2 Z W R D b 2 x 1 b W 5 z M S 5 7 S G F 0 I G F s b G V z I H N v I G Z 1 b m t 0 a W 9 u a W V y d C B 3 a W U g Z H U g Z X M g Z G l y I H Z v c m d l c 3 R l b G x 0 I G h h c 3 Q / L D I 1 f S Z x d W 9 0 O y w m c X V v d D t T Z W N 0 a W 9 u M S 9 V b W Z y Y W d l I H p 1 I F 9 U b 2 1 t a S A t I G R h c y B 3 Z W I t Y m F z a W V y d G U g T G V i Z W 5 z b W l 0 d G V s c 3 B p Z W x f L 0 F 1 d G 9 S Z W 1 v d m V k Q 2 9 s d W 1 u c z E u e 1 d l b G N o Z S B T Y 2 h 1 b G 5 v d G U g d 8 O 8 c m R l c 3 Q g Z H U g Z G l l c 2 V y I F d v Y 2 h l b n B s Y W 5 1 b m c g a G l u c 2 l j a H R s a W N o I G R l c i B V b X d l b H R 2 Z X J z Y 2 h t d X R 6 d W 5 n I H V u Z C B X Y X N z Z X J 2 Z X J z Y 2 h 3 Z W 5 k d W 5 n I G d l Y m V u P y w y N n 0 m c X V v d D s s J n F 1 b 3 Q 7 U 2 V j d G l v b j E v V W 1 m c m F n Z S B 6 d S B f V G 9 t b W k g L S B k Y X M g d 2 V i L W J h c 2 l l c n R l I E x l Y m V u c 2 1 p d H R l b H N w a W V s X y 9 B d X R v U m V t b 3 Z l Z E N v b H V t b n M x L n t X Z W 5 u I G R 1 I G R p Y 2 g g e n d p c 2 N o Z W 4 g Z G V u I G J l a W R l b i B m b 2 x n Z W 5 k Z W 4 g R 2 V y a W N o d G V u I G V u d H N j a G V p Z G V u I H N v b G x 0 Z X N 0 L C B 3 Z W x j a G V z I H f D v H J k Z X N 0 I G R 1 I G V z c 2 V u P y A s M j d 9 J n F 1 b 3 Q 7 L C Z x d W 9 0 O 1 N l Y 3 R p b 2 4 x L 1 V t Z n J h Z 2 U g e n U g X 1 R v b W 1 p I C 0 g Z G F z I H d l Y i 1 i Y X N p Z X J 0 Z S B M Z W J l b n N t a X R 0 Z W x z c G l l b F 8 v Q X V 0 b 1 J l b W 9 2 Z W R D b 2 x 1 b W 5 z M S 5 7 V 2 F y d W 0 g a G F z d C B k d S B k a W N o I H N v I G V u d H N j a G l l Z G V u P y w y O H 0 m c X V v d D s s J n F 1 b 3 Q 7 U 2 V j d G l v b j E v V W 1 m c m F n Z S B 6 d S B f V G 9 t b W k g L S B k Y X M g d 2 V i L W J h c 2 l l c n R l I E x l Y m V u c 2 1 p d H R l b H N w a W V s X y 9 B d X R v U m V t b 3 Z l Z E N v b H V t b n M x L n t X a W U g a G F 0 I G R p c i B k Y X M g U H J v a m V r d C B h b G x n Z W 1 l a W 4 g Z 2 V m Y W x s Z W 4 / L D I 5 f S Z x d W 9 0 O y w m c X V v d D t T Z W N 0 a W 9 u M S 9 V b W Z y Y W d l I H p 1 I F 9 U b 2 1 t a S A t I G R h c y B 3 Z W I t Y m F z a W V y d G U g T G V i Z W 5 z b W l 0 d G V s c 3 B p Z W x f L 0 F 1 d G 9 S Z W 1 v d m V k Q 2 9 s d W 1 u c z E u e 1 d h c y B o Y X Q g Y m V p I G R p c i B u a W N o d C B m d W 5 r d G l v b m l l c n Q /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W 1 m c m F n Z S U y M H p 1 J T I w X 1 R v b W 1 p J T I w L S U y M G R h c y U y M H d l Y i 1 i Y X N p Z X J 0 Z S U y M E x l Y m V u c 2 1 p d H R l b H N w a W V s X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W Z y Y W d l J T I w e n U l M j B f V G 9 t b W k l M j A t J T I w Z G F z J T I w d 2 V i L W J h c 2 l l c n R l J T I w T G V i Z W 5 z b W l 0 d G V s c 3 B p Z W x f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Z n J h Z 2 U l M j B 6 d S U y M F 9 U b 2 1 t a S U y M C 0 l M j B k Y X M l M j B 3 Z W I t Y m F z a W V y d G U l M j B M Z W J l b n N t a X R 0 Z W x z c G l l b F 8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r c C 7 b M n T 5 L l R l V Z X Q p Q B Q A A A A A A g A A A A A A E G Y A A A A B A A A g A A A A i + D T 7 7 w y r w h L 1 c W w d V d G m R U t C g q y v / e u d o + N O t b 8 Q t A A A A A A D o A A A A A C A A A g A A A A A T t Y J M P F z Q M 0 G 6 d 9 V 4 T H i z C Z v 3 y 5 y t n p v s Y 5 S C q x g f V Q A A A A p s C c c N T l f V 0 J 7 b B S A K H T A Y o n t g k L D K u t E K a J w e u K p k w e f j L N i / w z b V M 1 T + H L G g B A m a U C O C 6 4 G F k d 4 p M h 3 0 a d K 7 d 9 t I H y E w o z / h j R 1 Z z 9 j H Z A A A A A G Y g p Z a k n v 1 F E P y Z N J h M W 3 F H B 7 u A N R L g N K N I Y s y 8 m 8 t w w P M 8 L D x R B f w I 1 N n Z j F j w D x l k 4 V k u 1 5 Q v T G g n G K s l c H g = = < / D a t a M a s h u p > 
</file>

<file path=customXml/itemProps1.xml><?xml version="1.0" encoding="utf-8"?>
<ds:datastoreItem xmlns:ds="http://schemas.openxmlformats.org/officeDocument/2006/customXml" ds:itemID="{795D0A24-BD9B-40BF-9442-02E232E7D0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Auswertung</vt:lpstr>
      <vt:lpstr>Umfrage zu _Tommi - das web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Schepi</cp:lastModifiedBy>
  <dcterms:created xsi:type="dcterms:W3CDTF">2022-12-29T14:52:49Z</dcterms:created>
  <dcterms:modified xsi:type="dcterms:W3CDTF">2023-01-09T14:12:01Z</dcterms:modified>
</cp:coreProperties>
</file>